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14592" windowHeight="5568" activeTab="1"/>
  </bookViews>
  <sheets>
    <sheet name="Questionnaire" sheetId="1" r:id="rId1"/>
    <sheet name="Comparison Analysis" sheetId="2" r:id="rId2"/>
  </sheets>
  <calcPr calcId="145621"/>
</workbook>
</file>

<file path=xl/calcChain.xml><?xml version="1.0" encoding="utf-8"?>
<calcChain xmlns="http://schemas.openxmlformats.org/spreadsheetml/2006/main">
  <c r="C79" i="2" l="1"/>
  <c r="C78" i="2"/>
  <c r="C48" i="2"/>
  <c r="C56" i="2" l="1"/>
  <c r="C76" i="2"/>
  <c r="C44" i="2"/>
  <c r="D44" i="2"/>
  <c r="E44" i="2"/>
  <c r="F44" i="2"/>
  <c r="B44" i="2"/>
  <c r="C45" i="2"/>
  <c r="B63" i="2"/>
  <c r="C63" i="2"/>
  <c r="C64" i="2" l="1"/>
  <c r="C65" i="2" l="1"/>
  <c r="C67" i="2"/>
  <c r="C66" i="2"/>
  <c r="C81" i="2"/>
  <c r="B32" i="2"/>
  <c r="E33" i="2"/>
  <c r="B33" i="2"/>
  <c r="F32" i="2"/>
  <c r="E32" i="2"/>
  <c r="D32" i="2"/>
  <c r="C32" i="2"/>
  <c r="C42" i="2"/>
  <c r="D42" i="2"/>
  <c r="E42" i="2"/>
  <c r="F42" i="2"/>
  <c r="D41" i="2"/>
  <c r="E41" i="2"/>
  <c r="F41" i="2"/>
  <c r="C41" i="2"/>
  <c r="B40" i="2"/>
  <c r="B42" i="2" s="1"/>
  <c r="F93" i="2" l="1"/>
  <c r="E93" i="2"/>
  <c r="D73" i="1"/>
  <c r="E57" i="1"/>
  <c r="D57" i="1"/>
  <c r="F53" i="1"/>
  <c r="C35" i="2" l="1"/>
  <c r="D35" i="2" s="1"/>
  <c r="F35" i="2"/>
  <c r="B55" i="2" l="1"/>
  <c r="C38" i="2"/>
  <c r="F38" i="2" s="1"/>
  <c r="E37" i="2"/>
  <c r="E88" i="2" s="1"/>
  <c r="B37" i="2"/>
  <c r="E36" i="2"/>
  <c r="B36" i="2"/>
  <c r="D36" i="2"/>
  <c r="C36" i="2"/>
  <c r="F34" i="2"/>
  <c r="E34" i="2"/>
  <c r="D34" i="2"/>
  <c r="C34" i="2"/>
  <c r="B26" i="2" s="1"/>
  <c r="B34" i="2"/>
  <c r="B23" i="2"/>
  <c r="D54" i="2" s="1"/>
  <c r="D55" i="2" s="1"/>
  <c r="B20" i="2"/>
  <c r="B17" i="2"/>
  <c r="B11" i="2"/>
  <c r="C50" i="2" s="1"/>
  <c r="C51" i="2" s="1"/>
  <c r="C52" i="2" s="1"/>
  <c r="B8" i="2"/>
  <c r="B74" i="2" s="1"/>
  <c r="C60" i="1"/>
  <c r="D56" i="1"/>
  <c r="D55" i="1"/>
  <c r="D54" i="1"/>
  <c r="D53" i="1"/>
  <c r="D52" i="1"/>
  <c r="D51" i="1"/>
  <c r="D50" i="1"/>
  <c r="D49" i="1"/>
  <c r="D48" i="1"/>
  <c r="D47" i="1"/>
  <c r="D46" i="1"/>
  <c r="D45" i="1"/>
  <c r="C44" i="1"/>
  <c r="F42" i="1"/>
  <c r="E42" i="1"/>
  <c r="D42" i="1"/>
  <c r="D37" i="1"/>
  <c r="D36" i="1"/>
  <c r="D72" i="1" s="1"/>
  <c r="D35" i="1"/>
  <c r="D71" i="1" s="1"/>
  <c r="D34" i="1"/>
  <c r="D70" i="1" s="1"/>
  <c r="D33" i="1"/>
  <c r="D69" i="1" s="1"/>
  <c r="D32" i="1"/>
  <c r="D68" i="1" s="1"/>
  <c r="D31" i="1"/>
  <c r="D67" i="1" s="1"/>
  <c r="D30" i="1"/>
  <c r="D66" i="1" s="1"/>
  <c r="D29" i="1"/>
  <c r="D65" i="1" s="1"/>
  <c r="D28" i="1"/>
  <c r="D64" i="1" s="1"/>
  <c r="D27" i="1"/>
  <c r="D63" i="1" s="1"/>
  <c r="D26" i="1"/>
  <c r="D62" i="1" s="1"/>
  <c r="D25" i="1"/>
  <c r="D61" i="1" s="1"/>
  <c r="C53" i="2" l="1"/>
  <c r="B88" i="2"/>
  <c r="B75" i="2"/>
  <c r="E46" i="2"/>
  <c r="E54" i="2"/>
  <c r="E55" i="2" s="1"/>
  <c r="B13" i="2"/>
  <c r="C37" i="2"/>
  <c r="D38" i="2"/>
  <c r="F46" i="2"/>
  <c r="F54" i="2"/>
  <c r="F55" i="2" s="1"/>
  <c r="D37" i="2"/>
  <c r="D88" i="2" s="1"/>
  <c r="E38" i="2"/>
  <c r="E63" i="2" s="1"/>
  <c r="D50" i="2"/>
  <c r="D51" i="2" s="1"/>
  <c r="D52" i="2" s="1"/>
  <c r="B45" i="2"/>
  <c r="E50" i="2"/>
  <c r="E51" i="2" s="1"/>
  <c r="E52" i="2" s="1"/>
  <c r="F37" i="2"/>
  <c r="F88" i="2" s="1"/>
  <c r="F36" i="2"/>
  <c r="B50" i="2"/>
  <c r="B51" i="2" s="1"/>
  <c r="B52" i="2" s="1"/>
  <c r="F50" i="2"/>
  <c r="F51" i="2" s="1"/>
  <c r="F52" i="2" s="1"/>
  <c r="C54" i="2"/>
  <c r="C55" i="2" s="1"/>
  <c r="D93" i="2" l="1"/>
  <c r="D53" i="2"/>
  <c r="F53" i="2"/>
  <c r="B53" i="2"/>
  <c r="E53" i="2"/>
  <c r="C88" i="2"/>
  <c r="D75" i="2"/>
  <c r="F45" i="2"/>
  <c r="D63" i="2"/>
  <c r="B46" i="2"/>
  <c r="B47" i="2" s="1"/>
  <c r="B48" i="2" s="1"/>
  <c r="B56" i="2" s="1"/>
  <c r="E45" i="2"/>
  <c r="E59" i="2" s="1"/>
  <c r="C75" i="2"/>
  <c r="B59" i="2"/>
  <c r="E75" i="2"/>
  <c r="F63" i="2"/>
  <c r="F75" i="2"/>
  <c r="D46" i="2"/>
  <c r="D45" i="2"/>
  <c r="C46" i="2"/>
  <c r="B64" i="2" l="1"/>
  <c r="B77" i="2"/>
  <c r="B67" i="2"/>
  <c r="B76" i="2"/>
  <c r="B66" i="2"/>
  <c r="B65" i="2"/>
  <c r="F59" i="2"/>
  <c r="C93" i="2"/>
  <c r="F47" i="2"/>
  <c r="F48" i="2" s="1"/>
  <c r="E47" i="2"/>
  <c r="D59" i="2"/>
  <c r="D47" i="2"/>
  <c r="C59" i="2"/>
  <c r="C47" i="2"/>
  <c r="F89" i="2" l="1"/>
  <c r="F56" i="2"/>
  <c r="F90" i="2"/>
  <c r="F94" i="2"/>
  <c r="B89" i="2"/>
  <c r="B90" i="2" s="1"/>
  <c r="D48" i="2"/>
  <c r="E48" i="2"/>
  <c r="C89" i="2"/>
  <c r="C80" i="2"/>
  <c r="C68" i="2"/>
  <c r="C77" i="2"/>
  <c r="E89" i="2" l="1"/>
  <c r="E56" i="2"/>
  <c r="F66" i="2"/>
  <c r="F80" i="2"/>
  <c r="F67" i="2"/>
  <c r="F77" i="2"/>
  <c r="F65" i="2"/>
  <c r="F76" i="2"/>
  <c r="F64" i="2"/>
  <c r="F68" i="2" s="1"/>
  <c r="F81" i="2"/>
  <c r="F82" i="2" s="1"/>
  <c r="D89" i="2"/>
  <c r="D90" i="2" s="1"/>
  <c r="D56" i="2"/>
  <c r="E90" i="2"/>
  <c r="E94" i="2"/>
  <c r="F95" i="2"/>
  <c r="F96" i="2"/>
  <c r="C90" i="2"/>
  <c r="C94" i="2"/>
  <c r="B68" i="2"/>
  <c r="B80" i="2"/>
  <c r="B81" i="2"/>
  <c r="C84" i="2" s="1"/>
  <c r="C82" i="2"/>
  <c r="D65" i="2" l="1"/>
  <c r="D64" i="2"/>
  <c r="D77" i="2"/>
  <c r="D67" i="2"/>
  <c r="D68" i="2" s="1"/>
  <c r="D70" i="2" s="1"/>
  <c r="D80" i="2"/>
  <c r="D66" i="2"/>
  <c r="D76" i="2"/>
  <c r="D81" i="2"/>
  <c r="D82" i="2" s="1"/>
  <c r="D94" i="2"/>
  <c r="D96" i="2" s="1"/>
  <c r="E66" i="2"/>
  <c r="E81" i="2"/>
  <c r="E82" i="2" s="1"/>
  <c r="E65" i="2"/>
  <c r="E80" i="2"/>
  <c r="E64" i="2"/>
  <c r="E77" i="2"/>
  <c r="E76" i="2"/>
  <c r="E67" i="2"/>
  <c r="E68" i="2" s="1"/>
  <c r="E95" i="2"/>
  <c r="E96" i="2"/>
  <c r="C95" i="2"/>
  <c r="C96" i="2"/>
  <c r="B82" i="2"/>
  <c r="F84" i="2"/>
  <c r="D84" i="2"/>
  <c r="F70" i="2"/>
  <c r="E70" i="2"/>
  <c r="C70" i="2"/>
  <c r="D85" i="2" l="1"/>
  <c r="C85" i="2"/>
  <c r="E84" i="2"/>
  <c r="D95" i="2"/>
  <c r="F85" i="2"/>
  <c r="E85" i="2"/>
</calcChain>
</file>

<file path=xl/sharedStrings.xml><?xml version="1.0" encoding="utf-8"?>
<sst xmlns="http://schemas.openxmlformats.org/spreadsheetml/2006/main" count="192" uniqueCount="154">
  <si>
    <t>HPS to LED Comparison</t>
  </si>
  <si>
    <t>Width (ft)</t>
  </si>
  <si>
    <t>EXISTING LIGHTS</t>
  </si>
  <si>
    <t>Length (ft)</t>
  </si>
  <si>
    <t xml:space="preserve">Annual hours of illumination </t>
  </si>
  <si>
    <t xml:space="preserve">Annual days of illumination </t>
  </si>
  <si>
    <t>Question</t>
  </si>
  <si>
    <t>Confirmed Answer</t>
  </si>
  <si>
    <t>Notes / Comments</t>
  </si>
  <si>
    <t>Cost of Electricity (kWh) - US Average</t>
  </si>
  <si>
    <t>Hourly Rate to replace an HPS Bulb 
(maintenance rate)</t>
  </si>
  <si>
    <t>Amount of time needed to replace an HPS bulb in hours</t>
  </si>
  <si>
    <t>Labor cost to replace an HPS bulb</t>
  </si>
  <si>
    <t>Veg Area</t>
  </si>
  <si>
    <t>Hourly Rate to replace a Luminaire (electrician)</t>
  </si>
  <si>
    <t xml:space="preserve">Amount of time needed to replace a Luminaire in hours </t>
  </si>
  <si>
    <t>Labor cost to replace a Luminaire</t>
  </si>
  <si>
    <t>Hourly Rate to raise a Luminaire as the plants grow (for LED as option relative to automated cables/hoists)</t>
  </si>
  <si>
    <t>Amount of time needed to raise a Luminaire in hours</t>
  </si>
  <si>
    <t>Labor cost to raise a Luminaire</t>
  </si>
  <si>
    <t>Notes:</t>
  </si>
  <si>
    <t>The Coverage Area / Fixture data is from manufacturer specifications, but this calculator tool also allow you to compare the LED fixtures by normalizing the data and making all of the LED Watts / sf the same. A deeper analysis of micro moles (e.g.1425 umols/s or 2.08 umol/j) may also help corroborate the coverage area data.</t>
  </si>
  <si>
    <t>Based on the note above to normalize the data, the coverage area factor in Watts / sf is:</t>
  </si>
  <si>
    <t>What is the estimated size of the area? (sq ft)</t>
  </si>
  <si>
    <t>25</t>
  </si>
  <si>
    <t>Manufacturer</t>
  </si>
  <si>
    <t xml:space="preserve">Gavita </t>
  </si>
  <si>
    <t>How many fixtures are in the area?</t>
  </si>
  <si>
    <t>Independence LED 
(MSRP)</t>
  </si>
  <si>
    <t>Independence LED 
(Wholesale)</t>
  </si>
  <si>
    <t>SPYDR 
(MSRP)</t>
  </si>
  <si>
    <t>SPYDR 
(Wholesale) estimated and subject to volume</t>
  </si>
  <si>
    <t>Model</t>
  </si>
  <si>
    <t>Gavita 1000 DE</t>
  </si>
  <si>
    <t>Total Wattage / Fixture</t>
  </si>
  <si>
    <t>Coverage Area / Fixture (sf)</t>
  </si>
  <si>
    <t>Watts / sf</t>
  </si>
  <si>
    <t>What brand and model of fixture are in the area?</t>
  </si>
  <si>
    <t>What brand and model of lamp are in the area fixtures?</t>
  </si>
  <si>
    <t>Gavita 1000W HPS</t>
  </si>
  <si>
    <t>What is the nameplate wattage of the lamp? (W)</t>
  </si>
  <si>
    <t>What is the actual draw of the lamp? (W)</t>
  </si>
  <si>
    <t>What is the average hours per day the lamps are on in the area?</t>
  </si>
  <si>
    <t>18</t>
  </si>
  <si>
    <t>What is the average number of days / year that the lamps are on in the area?</t>
  </si>
  <si>
    <t>What is the ambient temperature in the area? (degrees F)</t>
  </si>
  <si>
    <t>79</t>
  </si>
  <si>
    <t>What is the nameplate PPFD intensity? (µmol/sec)</t>
  </si>
  <si>
    <t>Philips lamp</t>
  </si>
  <si>
    <t>What is the average distance between canopy and lamp in the area? (inches)</t>
  </si>
  <si>
    <t>This is an average of 3-4-5 ft placements</t>
  </si>
  <si>
    <t>What is the PPFD intensity on the canopy? (µmol)</t>
  </si>
  <si>
    <t>see Gavita specs and lighting plans</t>
  </si>
  <si>
    <t>Luminaire Cost / watt</t>
  </si>
  <si>
    <t>Flower Area</t>
  </si>
  <si>
    <t xml:space="preserve">Luminaire Cost / sf </t>
  </si>
  <si>
    <t>Luminaire Hanging Cable/Hoist Cost / sf</t>
  </si>
  <si>
    <t>Useful Life of Luminaire (hours)</t>
  </si>
  <si>
    <t xml:space="preserve">Number of life cycles within 100,000 hours </t>
  </si>
  <si>
    <t>900</t>
  </si>
  <si>
    <t>Bulb Replacement Cost (HPS)</t>
  </si>
  <si>
    <t>Cost of Replacement Luminaries/Bulbs 
within 100,000 hours</t>
  </si>
  <si>
    <t>Annual Equipment Costs:</t>
  </si>
  <si>
    <t>Annual Luminaire/Bulb Replacements / fixture</t>
  </si>
  <si>
    <t>Annual Luminaire/Bulb Replacement Cost / fixture</t>
  </si>
  <si>
    <t>Annual Luminaire/Bulb Replacement Labor / fixture</t>
  </si>
  <si>
    <t>Annual Combined Luminaire/Bulb Replacement + Labor / fixture</t>
  </si>
  <si>
    <t>Annual Combined Luminaire/Bulb Replacement + Labor / sf</t>
  </si>
  <si>
    <t>Annual Electricity Costs:</t>
  </si>
  <si>
    <t>Annual kWh used / fixture (kWh)</t>
  </si>
  <si>
    <t>Annual Cost of Electricity / fixture</t>
  </si>
  <si>
    <t>Annual Cost of Electricity / fixture / sf</t>
  </si>
  <si>
    <t>Tubes 5' in length add a pricey cost so it is better for us to be in lengths of either 4' or 8'</t>
  </si>
  <si>
    <t>Annual Cost of Electricity per 25 sq ft area to compare with benchmark HPS</t>
  </si>
  <si>
    <t>We have a 4x4, 4x6, and 4x8 fixture along with singular modular lights ranging in lengths from 2'-8'</t>
  </si>
  <si>
    <t>Annual Labor Cost to "raise" LEDs weekly based on 1 touch per week</t>
  </si>
  <si>
    <t>Annual Cost to "raise" LEDs / sf</t>
  </si>
  <si>
    <t>400W-800W</t>
  </si>
  <si>
    <t>Dependent on LEDs being used</t>
  </si>
  <si>
    <t>Combined Annual Cost of Bulb Replacement + Electricity + Labor / sf</t>
  </si>
  <si>
    <t>250-440</t>
  </si>
  <si>
    <t>Dependent on distance from canopy</t>
  </si>
  <si>
    <t>8"-24"</t>
  </si>
  <si>
    <t>Really dependent on what the growers want. Can't give a set answer on this, but it will change mmols</t>
  </si>
  <si>
    <t>HVAC Impact:</t>
  </si>
  <si>
    <t>LEDs run cooler, but the savings is subject to geography and Air Conditioning needs relative to outside temperatures.</t>
  </si>
  <si>
    <t>Annual Combined Bulb Replacement + Electricity + Labor Cost for 25 sq ft area</t>
  </si>
  <si>
    <t>TCO Analysis</t>
  </si>
  <si>
    <t>Initial Lighting Equipment Costs with Hoists</t>
  </si>
  <si>
    <t>GS1250</t>
  </si>
  <si>
    <t>Lighting: Total Cost of Ownership (TCO) 1st Year</t>
  </si>
  <si>
    <t>950-1250</t>
  </si>
  <si>
    <t>Lighting: Total Cost of Ownership (TCO) 5 Years</t>
  </si>
  <si>
    <t>Lighting: Total Cost of Ownership (TCO) 10 Years</t>
  </si>
  <si>
    <t>Lighting: Total Cost of Ownership (TCO) 20 Years</t>
  </si>
  <si>
    <t>Average Annual TCO over 20 Years</t>
  </si>
  <si>
    <t>WINNER lowest TCO 
and Highest Savings</t>
  </si>
  <si>
    <t>Average Annual Savings relative to HBS for each HBS fixture</t>
  </si>
  <si>
    <t>The following are based on the Grow Operation Area (sf)</t>
  </si>
  <si>
    <t>20 Year Savings over HBS</t>
  </si>
  <si>
    <t>Source Links:</t>
  </si>
  <si>
    <t>Gavita Bulb Cost</t>
  </si>
  <si>
    <t>Independence LED</t>
  </si>
  <si>
    <t>http://www.independenceled.com/pdfs/Independence-LED-Grow-System-GS1250-Flower-datasheet-1.25.17.pdf</t>
  </si>
  <si>
    <t>SPYDR</t>
  </si>
  <si>
    <t>https://growershouse.com/fluence-spydrx-plus-685w-led-grow-light</t>
  </si>
  <si>
    <t>Luminaire Fixture Cost MSRP</t>
  </si>
  <si>
    <t>https://growershouse.com/gavita-master-plus-gpt-el-electronic-lamp</t>
  </si>
  <si>
    <t xml:space="preserve">Daily hours of illumination </t>
  </si>
  <si>
    <t>#of illumination hours for this comparison 
(based on life of LEDs)</t>
  </si>
  <si>
    <t>#of illumination year for this comparison</t>
  </si>
  <si>
    <t>Average Annual Savings relative to HBS for this facility</t>
  </si>
  <si>
    <t>Philips claims 5k, but growers change more often</t>
  </si>
  <si>
    <t>From Independence LED Lighting</t>
  </si>
  <si>
    <t>LED LIGHTS - Comparison</t>
  </si>
  <si>
    <t>32-60</t>
  </si>
  <si>
    <t>GS400, GS800, GS1250</t>
  </si>
  <si>
    <t>16-60</t>
  </si>
  <si>
    <t>GS400 for 16 sq. ft., GS800 for 32 sq. ft. and GS1250 for 60 sq. ft</t>
  </si>
  <si>
    <t>400, 800, 1250</t>
  </si>
  <si>
    <t>36"</t>
  </si>
  <si>
    <t>subject to HVAC</t>
  </si>
  <si>
    <t>What is the standard # of hours that lamps run before changing?</t>
  </si>
  <si>
    <t>Preliminary 
Answer</t>
  </si>
  <si>
    <t>Philips claims 5k, but growers typically change more often</t>
  </si>
  <si>
    <t>Tubes 5' in length add cost so it is better for to build lengths of 4', 6' or 8'</t>
  </si>
  <si>
    <t>We have a 4x4, 4x6, and 4x8 fixture along with singular modular lights ranging in lengths from 2' to 8'</t>
  </si>
  <si>
    <t xml:space="preserve">Dependent on what is growing. For cannabis, we mayrecommend a custom diode mix for the ripening stage after flowering which would include more UV light </t>
  </si>
  <si>
    <t>Grow Operation Planting Area (sf)</t>
  </si>
  <si>
    <t>Adjust this to dynamically see the results</t>
  </si>
  <si>
    <t>Save this much each year on operating costs:</t>
  </si>
  <si>
    <t>Save this much over the first 5 years:</t>
  </si>
  <si>
    <t>Grow Light Fixture Comparison Analysis</t>
  </si>
  <si>
    <t>Provided by Independence LED Lighting: https://independenceled.com/led-grow-lights/</t>
  </si>
  <si>
    <t>Total grow area sq ft of facility</t>
  </si>
  <si>
    <t>Adjust this to dynamically see the results for the whole facility</t>
  </si>
  <si>
    <t>Grow area size (fixture):</t>
  </si>
  <si>
    <t>SUMMARY across the whole facility</t>
  </si>
  <si>
    <t>Initial Cost of Lighting Equipment</t>
  </si>
  <si>
    <t>Annual Lighting Electricity and Bulb Costs</t>
  </si>
  <si>
    <t>10 year Lighting Electricity and Bulb Costs</t>
  </si>
  <si>
    <t>SUMMARY savings relative to traditional lights</t>
  </si>
  <si>
    <t>ROI Payback in Years: Initial Cost Delta between MH and LED / Annual Savings advantage with LED</t>
  </si>
  <si>
    <t>Invest more upfront with LEDs than traditional lights:</t>
  </si>
  <si>
    <t>GS-1250 
(4' x 8' rack)</t>
  </si>
  <si>
    <t>Gavita 1000 DE
(19" diameter)</t>
  </si>
  <si>
    <t>Fluence SPYDRx Plus 685W
(3.5' x 3.6')</t>
  </si>
  <si>
    <t>The following are based on the Fixture Grow Area baseline 25 sq ft</t>
  </si>
  <si>
    <t>WINNER fastest payback</t>
  </si>
  <si>
    <t>This is calculated from above, and you can override it to see the results</t>
  </si>
  <si>
    <t>µmol/m²/s</t>
  </si>
  <si>
    <t>µmol/m²/s in relation to Independence LED</t>
  </si>
  <si>
    <t>savings of Independence LED in relation to HPS</t>
  </si>
  <si>
    <t>savings of Independence LED in relation to Fluence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</si>
</sst>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#,##0_);[Red]\(&quot;$&quot;#,##0\)"/>
    <numFmt numFmtId="165" formatCode="&quot;$&quot;#,##0.00_);[Red]\(&quot;$&quot;#,##0.00\)"/>
    <numFmt numFmtId="166" formatCode="#,##0.0"/>
    <numFmt numFmtId="167" formatCode="0.0"/>
    <numFmt numFmtId="168" formatCode="m\-d"/>
    <numFmt numFmtId="169" formatCode="#,##0.0_);[Red]\(#,##0.0\)"/>
    <numFmt numFmtId="171" formatCode="0.000"/>
    <numFmt numFmtId="174" formatCode="[$$-409]#,##0_ ;\-[$$-409]#,##0\ "/>
  </numFmts>
  <fonts count="13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FFC000"/>
      </patternFill>
    </fill>
    <fill>
      <patternFill patternType="solid">
        <fgColor rgb="FFC55A11"/>
        <bgColor rgb="FFC55A11"/>
      </patternFill>
    </fill>
    <fill>
      <patternFill patternType="solid">
        <fgColor rgb="FF00FF00"/>
        <bgColor rgb="FF00FF00"/>
      </patternFill>
    </fill>
    <fill>
      <patternFill patternType="solid">
        <fgColor rgb="FFB4C6E7"/>
        <bgColor rgb="FFB4C6E7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2" borderId="0" xfId="0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166" fontId="1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167" fontId="1" fillId="0" borderId="0" xfId="0" applyNumberFormat="1" applyFont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164" fontId="1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164" fontId="1" fillId="6" borderId="0" xfId="0" applyNumberFormat="1" applyFont="1" applyFill="1" applyBorder="1" applyAlignment="1">
      <alignment vertical="center"/>
    </xf>
    <xf numFmtId="164" fontId="1" fillId="7" borderId="0" xfId="0" applyNumberFormat="1" applyFont="1" applyFill="1" applyBorder="1" applyAlignment="1">
      <alignment vertical="center"/>
    </xf>
    <xf numFmtId="165" fontId="1" fillId="2" borderId="0" xfId="0" applyNumberFormat="1" applyFont="1" applyFill="1" applyBorder="1" applyAlignment="1">
      <alignment vertical="center"/>
    </xf>
    <xf numFmtId="165" fontId="1" fillId="9" borderId="0" xfId="0" applyNumberFormat="1" applyFont="1" applyFill="1" applyBorder="1" applyAlignment="1">
      <alignment vertical="center"/>
    </xf>
    <xf numFmtId="165" fontId="2" fillId="9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9" fontId="1" fillId="0" borderId="0" xfId="0" applyNumberFormat="1" applyFont="1" applyAlignment="1">
      <alignment vertical="center"/>
    </xf>
    <xf numFmtId="0" fontId="0" fillId="0" borderId="0" xfId="0" applyFont="1" applyAlignment="1"/>
    <xf numFmtId="164" fontId="1" fillId="10" borderId="0" xfId="0" applyNumberFormat="1" applyFont="1" applyFill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vertical="center" wrapText="1"/>
    </xf>
    <xf numFmtId="3" fontId="1" fillId="11" borderId="0" xfId="0" applyNumberFormat="1" applyFont="1" applyFill="1" applyAlignment="1">
      <alignment vertical="center"/>
    </xf>
    <xf numFmtId="0" fontId="0" fillId="0" borderId="0" xfId="0" applyFont="1" applyAlignment="1"/>
    <xf numFmtId="0" fontId="6" fillId="0" borderId="0" xfId="0" applyFont="1" applyAlignment="1"/>
    <xf numFmtId="49" fontId="2" fillId="0" borderId="7" xfId="0" applyNumberFormat="1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0" xfId="0" applyNumberFormat="1" applyFont="1" applyFill="1" applyBorder="1" applyAlignment="1">
      <alignment horizontal="center" vertical="center" wrapText="1"/>
    </xf>
    <xf numFmtId="49" fontId="2" fillId="5" borderId="0" xfId="0" applyNumberFormat="1" applyFont="1" applyFill="1" applyBorder="1" applyAlignment="1">
      <alignment horizontal="righ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2" fillId="8" borderId="7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right" vertical="center"/>
    </xf>
    <xf numFmtId="49" fontId="1" fillId="0" borderId="11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right" vertical="center"/>
    </xf>
    <xf numFmtId="1" fontId="1" fillId="0" borderId="14" xfId="0" applyNumberFormat="1" applyFont="1" applyBorder="1" applyAlignment="1">
      <alignment horizontal="right" vertical="center"/>
    </xf>
    <xf numFmtId="2" fontId="1" fillId="0" borderId="14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168" fontId="1" fillId="0" borderId="14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12" borderId="15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8" fillId="0" borderId="0" xfId="1" applyAlignment="1">
      <alignment vertical="center"/>
    </xf>
    <xf numFmtId="164" fontId="1" fillId="14" borderId="0" xfId="0" applyNumberFormat="1" applyFont="1" applyFill="1" applyAlignment="1">
      <alignment vertical="center"/>
    </xf>
    <xf numFmtId="0" fontId="0" fillId="0" borderId="0" xfId="0" applyFont="1" applyAlignment="1"/>
    <xf numFmtId="165" fontId="9" fillId="0" borderId="0" xfId="0" applyNumberFormat="1" applyFont="1" applyAlignment="1">
      <alignment vertical="center"/>
    </xf>
    <xf numFmtId="169" fontId="9" fillId="0" borderId="0" xfId="0" applyNumberFormat="1" applyFont="1" applyAlignment="1">
      <alignment vertical="center"/>
    </xf>
    <xf numFmtId="169" fontId="9" fillId="10" borderId="0" xfId="0" applyNumberFormat="1" applyFont="1" applyFill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3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9" fontId="12" fillId="2" borderId="0" xfId="0" applyNumberFormat="1" applyFont="1" applyFill="1" applyBorder="1" applyAlignment="1">
      <alignment vertical="center"/>
    </xf>
    <xf numFmtId="167" fontId="12" fillId="0" borderId="0" xfId="0" applyNumberFormat="1" applyFont="1" applyAlignment="1">
      <alignment vertical="center"/>
    </xf>
    <xf numFmtId="165" fontId="12" fillId="2" borderId="0" xfId="0" applyNumberFormat="1" applyFont="1" applyFill="1" applyBorder="1" applyAlignment="1">
      <alignment vertical="center"/>
    </xf>
    <xf numFmtId="165" fontId="1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13" borderId="1" xfId="0" applyFont="1" applyFill="1" applyBorder="1" applyAlignment="1">
      <alignment horizontal="center" vertical="center"/>
    </xf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4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9" fontId="12" fillId="2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right" vertical="center"/>
    </xf>
    <xf numFmtId="171" fontId="1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9" fontId="9" fillId="0" borderId="0" xfId="0" applyNumberFormat="1" applyFont="1" applyAlignment="1">
      <alignment vertical="center"/>
    </xf>
    <xf numFmtId="174" fontId="9" fillId="0" borderId="0" xfId="0" applyNumberFormat="1" applyFont="1" applyAlignment="1">
      <alignment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26</xdr:row>
      <xdr:rowOff>85725</xdr:rowOff>
    </xdr:from>
    <xdr:to>
      <xdr:col>3</xdr:col>
      <xdr:colOff>600075</xdr:colOff>
      <xdr:row>26</xdr:row>
      <xdr:rowOff>847725</xdr:rowOff>
    </xdr:to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00175" cy="7620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161925</xdr:colOff>
      <xdr:row>26</xdr:row>
      <xdr:rowOff>190500</xdr:rowOff>
    </xdr:from>
    <xdr:to>
      <xdr:col>1</xdr:col>
      <xdr:colOff>1162050</xdr:colOff>
      <xdr:row>26</xdr:row>
      <xdr:rowOff>876300</xdr:rowOff>
    </xdr:to>
    <xdr:pic>
      <xdr:nvPicPr>
        <xdr:cNvPr id="4" name="image1.jpg" descr="https://www.zenhydro.com/media/catalog/product/cache/1/thumbnail/9df78eab33525d08d6e5fb8d27136e95/9/0/906050_1.jp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000125" cy="6858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1265530</xdr:colOff>
      <xdr:row>25</xdr:row>
      <xdr:rowOff>410379</xdr:rowOff>
    </xdr:from>
    <xdr:to>
      <xdr:col>5</xdr:col>
      <xdr:colOff>478105</xdr:colOff>
      <xdr:row>26</xdr:row>
      <xdr:rowOff>891260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6A864354-CAAF-4151-9317-A960B12A7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339432">
          <a:off x="8940908" y="5992472"/>
          <a:ext cx="929289" cy="934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owershouse.com/fluence-spydrx-plus-685w-led-grow-lig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2"/>
  <sheetViews>
    <sheetView topLeftCell="D61" workbookViewId="0">
      <selection activeCell="G70" sqref="G70"/>
    </sheetView>
  </sheetViews>
  <sheetFormatPr baseColWidth="10" defaultColWidth="14.44140625" defaultRowHeight="15" customHeight="1" x14ac:dyDescent="0.25"/>
  <cols>
    <col min="1" max="1" width="3.44140625" style="37" customWidth="1"/>
    <col min="2" max="2" width="5.5546875" style="37" customWidth="1"/>
    <col min="3" max="3" width="4.44140625" style="37" customWidth="1"/>
    <col min="4" max="4" width="66.109375" style="37" customWidth="1"/>
    <col min="5" max="5" width="24.109375" style="37" customWidth="1"/>
    <col min="6" max="6" width="20.6640625" style="37" customWidth="1"/>
    <col min="7" max="7" width="59.88671875" style="70" customWidth="1"/>
    <col min="8" max="26" width="13" style="37" customWidth="1"/>
    <col min="27" max="16384" width="14.44140625" style="37"/>
  </cols>
  <sheetData>
    <row r="1" spans="1:26" ht="12.75" customHeight="1" x14ac:dyDescent="0.25">
      <c r="A1" s="1"/>
      <c r="B1" s="1"/>
      <c r="C1" s="92" t="s">
        <v>0</v>
      </c>
      <c r="D1" s="93"/>
      <c r="E1" s="93"/>
      <c r="F1" s="93"/>
      <c r="G1" s="9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93"/>
      <c r="D2" s="93"/>
      <c r="E2" s="93"/>
      <c r="F2" s="93"/>
      <c r="G2" s="9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4"/>
      <c r="F3" s="1"/>
      <c r="G3" s="6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94" t="s">
        <v>2</v>
      </c>
      <c r="C4" s="95"/>
      <c r="D4" s="95"/>
      <c r="E4" s="95"/>
      <c r="F4" s="95"/>
      <c r="G4" s="9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97"/>
      <c r="C5" s="98"/>
      <c r="D5" s="98"/>
      <c r="E5" s="98"/>
      <c r="F5" s="98"/>
      <c r="G5" s="9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3.75" customHeight="1" x14ac:dyDescent="0.25">
      <c r="A6" s="1"/>
      <c r="B6" s="38"/>
      <c r="C6" s="39"/>
      <c r="D6" s="39" t="s">
        <v>6</v>
      </c>
      <c r="E6" s="39" t="s">
        <v>123</v>
      </c>
      <c r="F6" s="39" t="s">
        <v>7</v>
      </c>
      <c r="G6" s="40" t="s">
        <v>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41"/>
      <c r="C7" s="42"/>
      <c r="D7" s="42"/>
      <c r="E7" s="43"/>
      <c r="F7" s="42"/>
      <c r="G7" s="4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45"/>
      <c r="C8" s="50" t="s">
        <v>13</v>
      </c>
      <c r="D8" s="51"/>
      <c r="E8" s="52"/>
      <c r="F8" s="53"/>
      <c r="G8" s="71" t="s">
        <v>113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46">
        <v>1</v>
      </c>
      <c r="C9" s="54"/>
      <c r="D9" s="54" t="s">
        <v>23</v>
      </c>
      <c r="E9" s="55" t="s">
        <v>24</v>
      </c>
      <c r="F9" s="55" t="s">
        <v>24</v>
      </c>
      <c r="G9" s="5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46">
        <v>2</v>
      </c>
      <c r="C10" s="54"/>
      <c r="D10" s="54" t="s">
        <v>27</v>
      </c>
      <c r="E10" s="56">
        <v>1</v>
      </c>
      <c r="F10" s="56">
        <v>1</v>
      </c>
      <c r="G10" s="5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46">
        <v>3</v>
      </c>
      <c r="C11" s="54"/>
      <c r="D11" s="54" t="s">
        <v>37</v>
      </c>
      <c r="E11" s="55" t="s">
        <v>33</v>
      </c>
      <c r="F11" s="55" t="s">
        <v>33</v>
      </c>
      <c r="G11" s="5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46">
        <v>4</v>
      </c>
      <c r="C12" s="54"/>
      <c r="D12" s="54" t="s">
        <v>38</v>
      </c>
      <c r="E12" s="55" t="s">
        <v>39</v>
      </c>
      <c r="F12" s="55" t="s">
        <v>39</v>
      </c>
      <c r="G12" s="5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46">
        <v>5</v>
      </c>
      <c r="C13" s="54"/>
      <c r="D13" s="54" t="s">
        <v>40</v>
      </c>
      <c r="E13" s="56">
        <v>1000</v>
      </c>
      <c r="F13" s="56">
        <v>1000</v>
      </c>
      <c r="G13" s="5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46">
        <v>6</v>
      </c>
      <c r="C14" s="54"/>
      <c r="D14" s="54" t="s">
        <v>41</v>
      </c>
      <c r="E14" s="56">
        <v>1220</v>
      </c>
      <c r="F14" s="56">
        <v>1220</v>
      </c>
      <c r="G14" s="5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46">
        <v>7</v>
      </c>
      <c r="C15" s="54"/>
      <c r="D15" s="54" t="s">
        <v>42</v>
      </c>
      <c r="E15" s="57" t="s">
        <v>43</v>
      </c>
      <c r="F15" s="57" t="s">
        <v>43</v>
      </c>
      <c r="G15" s="5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46">
        <v>8</v>
      </c>
      <c r="C16" s="54"/>
      <c r="D16" s="54" t="s">
        <v>44</v>
      </c>
      <c r="E16" s="56">
        <v>365</v>
      </c>
      <c r="F16" s="56">
        <v>365</v>
      </c>
      <c r="G16" s="5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46">
        <v>9</v>
      </c>
      <c r="C17" s="54"/>
      <c r="D17" s="54" t="s">
        <v>45</v>
      </c>
      <c r="E17" s="57" t="s">
        <v>46</v>
      </c>
      <c r="F17" s="57" t="s">
        <v>46</v>
      </c>
      <c r="G17" s="5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25">
      <c r="A18" s="1"/>
      <c r="B18" s="46">
        <v>10</v>
      </c>
      <c r="C18" s="54"/>
      <c r="D18" s="54" t="s">
        <v>122</v>
      </c>
      <c r="E18" s="56">
        <v>4000</v>
      </c>
      <c r="F18" s="56">
        <v>4000</v>
      </c>
      <c r="G18" s="58" t="s">
        <v>112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46">
        <v>11</v>
      </c>
      <c r="C19" s="54"/>
      <c r="D19" s="54" t="s">
        <v>47</v>
      </c>
      <c r="E19" s="56">
        <v>2000</v>
      </c>
      <c r="F19" s="56">
        <v>2000</v>
      </c>
      <c r="G19" s="58" t="s">
        <v>48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46">
        <v>12</v>
      </c>
      <c r="C20" s="54"/>
      <c r="D20" s="54" t="s">
        <v>49</v>
      </c>
      <c r="E20" s="56">
        <v>36</v>
      </c>
      <c r="F20" s="56">
        <v>36</v>
      </c>
      <c r="G20" s="58" t="s">
        <v>50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46">
        <v>13</v>
      </c>
      <c r="C21" s="54"/>
      <c r="D21" s="54" t="s">
        <v>51</v>
      </c>
      <c r="E21" s="56">
        <v>1000</v>
      </c>
      <c r="F21" s="56">
        <v>1000</v>
      </c>
      <c r="G21" s="58" t="s">
        <v>52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46">
        <v>14</v>
      </c>
      <c r="C22" s="54"/>
      <c r="D22" s="1"/>
      <c r="E22" s="57"/>
      <c r="F22" s="59"/>
      <c r="G22" s="5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46">
        <v>15</v>
      </c>
      <c r="C23" s="54"/>
      <c r="D23" s="1"/>
      <c r="E23" s="57"/>
      <c r="F23" s="59"/>
      <c r="G23" s="5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46">
        <v>16</v>
      </c>
      <c r="C24" s="60" t="s">
        <v>54</v>
      </c>
      <c r="D24" s="54"/>
      <c r="E24" s="55"/>
      <c r="F24" s="59"/>
      <c r="G24" s="5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46">
        <v>17</v>
      </c>
      <c r="C25" s="54"/>
      <c r="D25" s="54" t="str">
        <f t="shared" ref="D25:D37" si="0">D9</f>
        <v>What is the estimated size of the area? (sq ft)</v>
      </c>
      <c r="E25" s="55" t="s">
        <v>24</v>
      </c>
      <c r="F25" s="55" t="s">
        <v>24</v>
      </c>
      <c r="G25" s="5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46">
        <v>18</v>
      </c>
      <c r="C26" s="54"/>
      <c r="D26" s="54" t="str">
        <f t="shared" si="0"/>
        <v>How many fixtures are in the area?</v>
      </c>
      <c r="E26" s="56">
        <v>1</v>
      </c>
      <c r="F26" s="56">
        <v>1</v>
      </c>
      <c r="G26" s="5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46">
        <v>19</v>
      </c>
      <c r="C27" s="54"/>
      <c r="D27" s="54" t="str">
        <f t="shared" si="0"/>
        <v>What brand and model of fixture are in the area?</v>
      </c>
      <c r="E27" s="55" t="s">
        <v>33</v>
      </c>
      <c r="F27" s="55" t="s">
        <v>33</v>
      </c>
      <c r="G27" s="5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46">
        <v>20</v>
      </c>
      <c r="C28" s="54"/>
      <c r="D28" s="54" t="str">
        <f t="shared" si="0"/>
        <v>What brand and model of lamp are in the area fixtures?</v>
      </c>
      <c r="E28" s="55" t="s">
        <v>39</v>
      </c>
      <c r="F28" s="55" t="s">
        <v>39</v>
      </c>
      <c r="G28" s="5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46">
        <v>21</v>
      </c>
      <c r="C29" s="54"/>
      <c r="D29" s="54" t="str">
        <f t="shared" si="0"/>
        <v>What is the nameplate wattage of the lamp? (W)</v>
      </c>
      <c r="E29" s="56">
        <v>1000</v>
      </c>
      <c r="F29" s="56">
        <v>1000</v>
      </c>
      <c r="G29" s="5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46">
        <v>22</v>
      </c>
      <c r="C30" s="54"/>
      <c r="D30" s="54" t="str">
        <f t="shared" si="0"/>
        <v>What is the actual draw of the lamp? (W)</v>
      </c>
      <c r="E30" s="56">
        <v>1220</v>
      </c>
      <c r="F30" s="56">
        <v>1220</v>
      </c>
      <c r="G30" s="5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46">
        <v>23</v>
      </c>
      <c r="C31" s="54"/>
      <c r="D31" s="54" t="str">
        <f t="shared" si="0"/>
        <v>What is the average hours per day the lamps are on in the area?</v>
      </c>
      <c r="E31" s="56">
        <v>12</v>
      </c>
      <c r="F31" s="56">
        <v>12</v>
      </c>
      <c r="G31" s="5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46">
        <v>24</v>
      </c>
      <c r="C32" s="54"/>
      <c r="D32" s="54" t="str">
        <f t="shared" si="0"/>
        <v>What is the average number of days / year that the lamps are on in the area?</v>
      </c>
      <c r="E32" s="56">
        <v>330</v>
      </c>
      <c r="F32" s="56">
        <v>330</v>
      </c>
      <c r="G32" s="5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46">
        <v>25</v>
      </c>
      <c r="C33" s="54"/>
      <c r="D33" s="54" t="str">
        <f t="shared" si="0"/>
        <v>What is the ambient temperature in the area? (degrees F)</v>
      </c>
      <c r="E33" s="56">
        <v>79</v>
      </c>
      <c r="F33" s="56">
        <v>79</v>
      </c>
      <c r="G33" s="5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46">
        <v>26</v>
      </c>
      <c r="C34" s="54"/>
      <c r="D34" s="54" t="str">
        <f t="shared" si="0"/>
        <v>What is the standard # of hours that lamps run before changing?</v>
      </c>
      <c r="E34" s="56">
        <v>4000</v>
      </c>
      <c r="F34" s="56">
        <v>4000</v>
      </c>
      <c r="G34" s="58" t="s">
        <v>124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46">
        <v>27</v>
      </c>
      <c r="C35" s="54"/>
      <c r="D35" s="54" t="str">
        <f t="shared" si="0"/>
        <v>What is the nameplate PPFD intensity? (µmol/sec)</v>
      </c>
      <c r="E35" s="56">
        <v>2000</v>
      </c>
      <c r="F35" s="56">
        <v>2000</v>
      </c>
      <c r="G35" s="58" t="s">
        <v>48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46">
        <v>28</v>
      </c>
      <c r="C36" s="54"/>
      <c r="D36" s="54" t="str">
        <f t="shared" si="0"/>
        <v>What is the average distance between canopy and lamp in the area? (inches)</v>
      </c>
      <c r="E36" s="56">
        <v>48</v>
      </c>
      <c r="F36" s="56">
        <v>48</v>
      </c>
      <c r="G36" s="58" t="s">
        <v>50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47">
        <v>29</v>
      </c>
      <c r="C37" s="61"/>
      <c r="D37" s="61" t="str">
        <f t="shared" si="0"/>
        <v>What is the PPFD intensity on the canopy? (µmol)</v>
      </c>
      <c r="E37" s="62" t="s">
        <v>59</v>
      </c>
      <c r="F37" s="62" t="s">
        <v>59</v>
      </c>
      <c r="G37" s="58" t="s">
        <v>52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4"/>
      <c r="F38" s="1"/>
      <c r="G38" s="6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4"/>
      <c r="F39" s="1"/>
      <c r="G39" s="6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00" t="s">
        <v>114</v>
      </c>
      <c r="C40" s="101"/>
      <c r="D40" s="101"/>
      <c r="E40" s="101"/>
      <c r="F40" s="101"/>
      <c r="G40" s="10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03"/>
      <c r="C41" s="104"/>
      <c r="D41" s="104"/>
      <c r="E41" s="104"/>
      <c r="F41" s="104"/>
      <c r="G41" s="10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3.5" customHeight="1" x14ac:dyDescent="0.25">
      <c r="A42" s="1"/>
      <c r="B42" s="38"/>
      <c r="C42" s="48"/>
      <c r="D42" s="48" t="str">
        <f>D6</f>
        <v>Question</v>
      </c>
      <c r="E42" s="48" t="str">
        <f>E6</f>
        <v>Preliminary 
Answer</v>
      </c>
      <c r="F42" s="48" t="str">
        <f>F6</f>
        <v>Confirmed Answer</v>
      </c>
      <c r="G42" s="40" t="s">
        <v>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41"/>
      <c r="C43" s="42"/>
      <c r="D43" s="42"/>
      <c r="E43" s="49"/>
      <c r="F43" s="49"/>
      <c r="G43" s="4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45"/>
      <c r="C44" s="50" t="str">
        <f>C8</f>
        <v>Veg Area</v>
      </c>
      <c r="D44" s="51"/>
      <c r="E44" s="53"/>
      <c r="F44" s="63"/>
      <c r="G44" s="71" t="s">
        <v>113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 x14ac:dyDescent="0.25">
      <c r="A45" s="1"/>
      <c r="B45" s="46">
        <v>1</v>
      </c>
      <c r="C45" s="54"/>
      <c r="D45" s="54" t="str">
        <f t="shared" ref="D45:D57" si="1">D9</f>
        <v>What is the estimated size of the area? (sq ft)</v>
      </c>
      <c r="E45" s="55" t="s">
        <v>24</v>
      </c>
      <c r="F45" s="55" t="s">
        <v>117</v>
      </c>
      <c r="G45" s="58" t="s">
        <v>72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2.25" customHeight="1" x14ac:dyDescent="0.25">
      <c r="A46" s="1"/>
      <c r="B46" s="46">
        <v>2</v>
      </c>
      <c r="C46" s="54"/>
      <c r="D46" s="54" t="str">
        <f t="shared" si="1"/>
        <v>How many fixtures are in the area?</v>
      </c>
      <c r="E46" s="56">
        <v>1</v>
      </c>
      <c r="F46" s="64">
        <v>42737</v>
      </c>
      <c r="G46" s="58" t="s">
        <v>74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46">
        <v>3</v>
      </c>
      <c r="C47" s="54"/>
      <c r="D47" s="54" t="str">
        <f t="shared" si="1"/>
        <v>What brand and model of fixture are in the area?</v>
      </c>
      <c r="E47" s="55" t="s">
        <v>33</v>
      </c>
      <c r="F47" s="65" t="s">
        <v>116</v>
      </c>
      <c r="G47" s="58" t="s">
        <v>118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46">
        <v>4</v>
      </c>
      <c r="C48" s="54"/>
      <c r="D48" s="54" t="str">
        <f t="shared" si="1"/>
        <v>What brand and model of lamp are in the area fixtures?</v>
      </c>
      <c r="E48" s="55" t="s">
        <v>39</v>
      </c>
      <c r="F48" s="65" t="s">
        <v>77</v>
      </c>
      <c r="G48" s="5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46">
        <v>5</v>
      </c>
      <c r="C49" s="54"/>
      <c r="D49" s="54" t="str">
        <f t="shared" si="1"/>
        <v>What is the nameplate wattage of the lamp? (W)</v>
      </c>
      <c r="E49" s="56">
        <v>1000</v>
      </c>
      <c r="G49" s="3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46">
        <v>6</v>
      </c>
      <c r="C50" s="54"/>
      <c r="D50" s="54" t="str">
        <f t="shared" si="1"/>
        <v>What is the actual draw of the lamp? (W)</v>
      </c>
      <c r="E50" s="56">
        <v>1220</v>
      </c>
      <c r="F50" s="65" t="s">
        <v>119</v>
      </c>
      <c r="G50" s="58" t="s">
        <v>78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46">
        <v>7</v>
      </c>
      <c r="C51" s="54"/>
      <c r="D51" s="54" t="str">
        <f t="shared" si="1"/>
        <v>What is the average hours per day the lamps are on in the area?</v>
      </c>
      <c r="E51" s="57" t="s">
        <v>43</v>
      </c>
      <c r="F51" s="65">
        <v>16</v>
      </c>
      <c r="G51" s="5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46">
        <v>8</v>
      </c>
      <c r="C52" s="54"/>
      <c r="D52" s="54" t="str">
        <f t="shared" si="1"/>
        <v>What is the average number of days / year that the lamps are on in the area?</v>
      </c>
      <c r="E52" s="56">
        <v>365</v>
      </c>
      <c r="F52" s="65">
        <v>365</v>
      </c>
      <c r="G52" s="5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46">
        <v>9</v>
      </c>
      <c r="C53" s="54"/>
      <c r="D53" s="54" t="str">
        <f t="shared" si="1"/>
        <v>What is the ambient temperature in the area? (degrees F)</v>
      </c>
      <c r="E53" s="57" t="s">
        <v>46</v>
      </c>
      <c r="F53" s="65" t="str">
        <f>E53</f>
        <v>79</v>
      </c>
      <c r="G53" s="58" t="s">
        <v>121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46">
        <v>10</v>
      </c>
      <c r="C54" s="54"/>
      <c r="D54" s="54" t="str">
        <f t="shared" si="1"/>
        <v>What is the standard # of hours that lamps run before changing?</v>
      </c>
      <c r="E54" s="56">
        <v>4000</v>
      </c>
      <c r="F54" s="65">
        <v>100000</v>
      </c>
      <c r="G54" s="58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46">
        <v>11</v>
      </c>
      <c r="C55" s="54"/>
      <c r="D55" s="54" t="str">
        <f t="shared" si="1"/>
        <v>What is the nameplate PPFD intensity? (µmol/sec)</v>
      </c>
      <c r="E55" s="56">
        <v>2000</v>
      </c>
      <c r="F55" s="65" t="s">
        <v>80</v>
      </c>
      <c r="G55" s="58" t="s">
        <v>81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46">
        <v>12</v>
      </c>
      <c r="C56" s="54"/>
      <c r="D56" s="54" t="str">
        <f t="shared" si="1"/>
        <v>What is the average distance between canopy and lamp in the area? (inches)</v>
      </c>
      <c r="E56" s="56" t="s">
        <v>120</v>
      </c>
      <c r="F56" s="65" t="s">
        <v>82</v>
      </c>
      <c r="G56" s="58" t="s">
        <v>83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46">
        <v>13</v>
      </c>
      <c r="C57" s="54"/>
      <c r="D57" s="54" t="str">
        <f t="shared" si="1"/>
        <v>What is the PPFD intensity on the canopy? (µmol)</v>
      </c>
      <c r="E57" s="56">
        <f>E21</f>
        <v>1000</v>
      </c>
      <c r="F57" s="56">
        <v>1000</v>
      </c>
      <c r="G57" s="58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46">
        <v>14</v>
      </c>
      <c r="C58" s="54"/>
      <c r="D58" s="54"/>
      <c r="E58" s="56"/>
      <c r="F58" s="65"/>
      <c r="G58" s="5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46">
        <v>15</v>
      </c>
      <c r="C59" s="54"/>
      <c r="D59" s="54"/>
      <c r="E59" s="56"/>
      <c r="F59" s="65"/>
      <c r="G59" s="58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46">
        <v>16</v>
      </c>
      <c r="C60" s="60" t="str">
        <f>C24</f>
        <v>Flower Area</v>
      </c>
      <c r="D60" s="54"/>
      <c r="E60" s="57"/>
      <c r="F60" s="65"/>
      <c r="G60" s="5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2.25" customHeight="1" x14ac:dyDescent="0.25">
      <c r="A61" s="1"/>
      <c r="B61" s="46">
        <v>17</v>
      </c>
      <c r="C61" s="54"/>
      <c r="D61" s="54" t="str">
        <f>D25</f>
        <v>What is the estimated size of the area? (sq ft)</v>
      </c>
      <c r="E61" s="55" t="s">
        <v>24</v>
      </c>
      <c r="F61" s="55" t="s">
        <v>115</v>
      </c>
      <c r="G61" s="58" t="s">
        <v>125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.75" customHeight="1" x14ac:dyDescent="0.25">
      <c r="A62" s="1"/>
      <c r="B62" s="46">
        <v>18</v>
      </c>
      <c r="C62" s="54"/>
      <c r="D62" s="54" t="str">
        <f t="shared" ref="D62:D72" si="2">D26</f>
        <v>How many fixtures are in the area?</v>
      </c>
      <c r="E62" s="56">
        <v>1</v>
      </c>
      <c r="F62" s="64">
        <v>42737</v>
      </c>
      <c r="G62" s="58" t="s">
        <v>126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46">
        <v>19</v>
      </c>
      <c r="C63" s="54"/>
      <c r="D63" s="54" t="str">
        <f t="shared" si="2"/>
        <v>What brand and model of fixture are in the area?</v>
      </c>
      <c r="E63" s="55" t="s">
        <v>33</v>
      </c>
      <c r="F63" s="65"/>
      <c r="G63" s="58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46">
        <v>20</v>
      </c>
      <c r="C64" s="54"/>
      <c r="D64" s="54" t="str">
        <f t="shared" si="2"/>
        <v>What brand and model of lamp are in the area fixtures?</v>
      </c>
      <c r="E64" s="55" t="s">
        <v>39</v>
      </c>
      <c r="F64" s="65" t="s">
        <v>89</v>
      </c>
      <c r="G64" s="58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46">
        <v>21</v>
      </c>
      <c r="C65" s="54"/>
      <c r="D65" s="54" t="str">
        <f t="shared" si="2"/>
        <v>What is the nameplate wattage of the lamp? (W)</v>
      </c>
      <c r="E65" s="56">
        <v>1000</v>
      </c>
      <c r="F65" s="65">
        <v>1250</v>
      </c>
      <c r="G65" s="58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46">
        <v>22</v>
      </c>
      <c r="C66" s="54"/>
      <c r="D66" s="54" t="str">
        <f t="shared" si="2"/>
        <v>What is the actual draw of the lamp? (W)</v>
      </c>
      <c r="E66" s="56">
        <v>1220</v>
      </c>
      <c r="F66" s="65" t="s">
        <v>91</v>
      </c>
      <c r="G66" s="58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46">
        <v>23</v>
      </c>
      <c r="C67" s="54"/>
      <c r="D67" s="54" t="str">
        <f t="shared" si="2"/>
        <v>What is the average hours per day the lamps are on in the area?</v>
      </c>
      <c r="E67" s="56">
        <v>12</v>
      </c>
      <c r="F67" s="65">
        <v>12</v>
      </c>
      <c r="G67" s="58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2" customHeight="1" x14ac:dyDescent="0.25">
      <c r="A68" s="1"/>
      <c r="B68" s="46">
        <v>24</v>
      </c>
      <c r="C68" s="54"/>
      <c r="D68" s="54" t="str">
        <f t="shared" si="2"/>
        <v>What is the average number of days / year that the lamps are on in the area?</v>
      </c>
      <c r="E68" s="56">
        <v>330</v>
      </c>
      <c r="F68" s="65">
        <v>365</v>
      </c>
      <c r="G68" s="68" t="s">
        <v>127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46">
        <v>25</v>
      </c>
      <c r="C69" s="54"/>
      <c r="D69" s="54" t="str">
        <f t="shared" si="2"/>
        <v>What is the ambient temperature in the area? (degrees F)</v>
      </c>
      <c r="E69" s="56">
        <v>79</v>
      </c>
      <c r="F69" s="65">
        <v>79</v>
      </c>
      <c r="G69" s="58" t="s">
        <v>121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46">
        <v>26</v>
      </c>
      <c r="C70" s="54"/>
      <c r="D70" s="54" t="str">
        <f t="shared" si="2"/>
        <v>What is the standard # of hours that lamps run before changing?</v>
      </c>
      <c r="E70" s="56">
        <v>4000</v>
      </c>
      <c r="F70" s="65">
        <v>100000</v>
      </c>
      <c r="G70" s="58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47">
        <v>27</v>
      </c>
      <c r="C71" s="54"/>
      <c r="D71" s="54" t="str">
        <f t="shared" si="2"/>
        <v>What is the nameplate PPFD intensity? (µmol/sec)</v>
      </c>
      <c r="E71" s="56">
        <v>2000</v>
      </c>
      <c r="F71" s="65">
        <v>690</v>
      </c>
      <c r="G71" s="58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72">
        <v>28</v>
      </c>
      <c r="C72" s="54"/>
      <c r="D72" s="54" t="str">
        <f t="shared" si="2"/>
        <v>What is the average distance between canopy and lamp in the area? (inches)</v>
      </c>
      <c r="E72" s="56">
        <v>48</v>
      </c>
      <c r="F72" s="64">
        <v>42971</v>
      </c>
      <c r="G72" s="58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72">
        <v>29</v>
      </c>
      <c r="C73" s="61"/>
      <c r="D73" s="61" t="str">
        <f>D37</f>
        <v>What is the PPFD intensity on the canopy? (µmol)</v>
      </c>
      <c r="E73" s="66" t="s">
        <v>59</v>
      </c>
      <c r="F73" s="66">
        <v>900</v>
      </c>
      <c r="G73" s="69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6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6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6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4"/>
      <c r="F77" s="1"/>
      <c r="G77" s="6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4"/>
      <c r="F78" s="1"/>
      <c r="G78" s="6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4"/>
      <c r="F79" s="1"/>
      <c r="G79" s="6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4"/>
      <c r="F80" s="1"/>
      <c r="G80" s="6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4"/>
      <c r="F81" s="1"/>
      <c r="G81" s="6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4"/>
      <c r="F82" s="1"/>
      <c r="G82" s="6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4"/>
      <c r="F83" s="1"/>
      <c r="G83" s="6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4"/>
      <c r="F84" s="1"/>
      <c r="G84" s="6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4"/>
      <c r="F85" s="1"/>
      <c r="G85" s="6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4"/>
      <c r="F86" s="1"/>
      <c r="G86" s="6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4"/>
      <c r="F87" s="1"/>
      <c r="G87" s="6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4"/>
      <c r="F88" s="1"/>
      <c r="G88" s="6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4"/>
      <c r="F89" s="1"/>
      <c r="G89" s="6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4"/>
      <c r="F90" s="1"/>
      <c r="G90" s="6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4"/>
      <c r="F91" s="1"/>
      <c r="G91" s="6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4"/>
      <c r="F92" s="1"/>
      <c r="G92" s="6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4"/>
      <c r="F93" s="1"/>
      <c r="G93" s="6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4"/>
      <c r="F94" s="1"/>
      <c r="G94" s="6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4"/>
      <c r="F95" s="1"/>
      <c r="G95" s="6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4"/>
      <c r="F96" s="1"/>
      <c r="G96" s="6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4"/>
      <c r="F97" s="1"/>
      <c r="G97" s="6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4"/>
      <c r="F98" s="1"/>
      <c r="G98" s="6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4"/>
      <c r="F99" s="1"/>
      <c r="G99" s="6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4"/>
      <c r="F100" s="1"/>
      <c r="G100" s="6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4"/>
      <c r="F101" s="1"/>
      <c r="G101" s="6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4"/>
      <c r="F102" s="1"/>
      <c r="G102" s="6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4"/>
      <c r="F103" s="1"/>
      <c r="G103" s="6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4"/>
      <c r="F104" s="1"/>
      <c r="G104" s="6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4"/>
      <c r="F105" s="1"/>
      <c r="G105" s="6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4"/>
      <c r="F106" s="1"/>
      <c r="G106" s="6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4"/>
      <c r="F107" s="1"/>
      <c r="G107" s="6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4"/>
      <c r="F108" s="1"/>
      <c r="G108" s="6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4"/>
      <c r="F109" s="1"/>
      <c r="G109" s="6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4"/>
      <c r="F110" s="1"/>
      <c r="G110" s="6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4"/>
      <c r="F111" s="1"/>
      <c r="G111" s="6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4"/>
      <c r="F112" s="1"/>
      <c r="G112" s="6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4"/>
      <c r="F113" s="1"/>
      <c r="G113" s="6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4"/>
      <c r="F114" s="1"/>
      <c r="G114" s="6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4"/>
      <c r="F115" s="1"/>
      <c r="G115" s="6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4"/>
      <c r="F116" s="1"/>
      <c r="G116" s="6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4"/>
      <c r="F117" s="1"/>
      <c r="G117" s="6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4"/>
      <c r="F118" s="1"/>
      <c r="G118" s="6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4"/>
      <c r="F119" s="1"/>
      <c r="G119" s="6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4"/>
      <c r="F120" s="1"/>
      <c r="G120" s="6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4"/>
      <c r="F121" s="1"/>
      <c r="G121" s="6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4"/>
      <c r="F122" s="1"/>
      <c r="G122" s="6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4"/>
      <c r="F123" s="1"/>
      <c r="G123" s="6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4"/>
      <c r="F124" s="1"/>
      <c r="G124" s="6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4"/>
      <c r="F125" s="1"/>
      <c r="G125" s="6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4"/>
      <c r="F126" s="1"/>
      <c r="G126" s="6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4"/>
      <c r="F127" s="1"/>
      <c r="G127" s="6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4"/>
      <c r="F128" s="1"/>
      <c r="G128" s="6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4"/>
      <c r="F129" s="1"/>
      <c r="G129" s="6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4"/>
      <c r="F130" s="1"/>
      <c r="G130" s="6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4"/>
      <c r="F131" s="1"/>
      <c r="G131" s="6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4"/>
      <c r="F132" s="1"/>
      <c r="G132" s="6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4"/>
      <c r="F133" s="1"/>
      <c r="G133" s="6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4"/>
      <c r="F134" s="1"/>
      <c r="G134" s="6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4"/>
      <c r="F135" s="1"/>
      <c r="G135" s="6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4"/>
      <c r="F136" s="1"/>
      <c r="G136" s="6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4"/>
      <c r="F137" s="1"/>
      <c r="G137" s="6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4"/>
      <c r="F138" s="1"/>
      <c r="G138" s="6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4"/>
      <c r="F139" s="1"/>
      <c r="G139" s="6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4"/>
      <c r="F140" s="1"/>
      <c r="G140" s="6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4"/>
      <c r="F141" s="1"/>
      <c r="G141" s="6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4"/>
      <c r="F142" s="1"/>
      <c r="G142" s="6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4"/>
      <c r="F143" s="1"/>
      <c r="G143" s="6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4"/>
      <c r="F144" s="1"/>
      <c r="G144" s="6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4"/>
      <c r="F145" s="1"/>
      <c r="G145" s="6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4"/>
      <c r="F146" s="1"/>
      <c r="G146" s="6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4"/>
      <c r="F147" s="1"/>
      <c r="G147" s="6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4"/>
      <c r="F148" s="1"/>
      <c r="G148" s="6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4"/>
      <c r="F149" s="1"/>
      <c r="G149" s="6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4"/>
      <c r="F150" s="1"/>
      <c r="G150" s="6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4"/>
      <c r="F151" s="1"/>
      <c r="G151" s="6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4"/>
      <c r="F152" s="1"/>
      <c r="G152" s="6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4"/>
      <c r="F153" s="1"/>
      <c r="G153" s="6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4"/>
      <c r="F154" s="1"/>
      <c r="G154" s="6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4"/>
      <c r="F155" s="1"/>
      <c r="G155" s="6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4"/>
      <c r="F156" s="1"/>
      <c r="G156" s="6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4"/>
      <c r="F157" s="1"/>
      <c r="G157" s="6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4"/>
      <c r="F158" s="1"/>
      <c r="G158" s="6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4"/>
      <c r="F159" s="1"/>
      <c r="G159" s="6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4"/>
      <c r="F160" s="1"/>
      <c r="G160" s="6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4"/>
      <c r="F161" s="1"/>
      <c r="G161" s="6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4"/>
      <c r="F162" s="1"/>
      <c r="G162" s="6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4"/>
      <c r="F163" s="1"/>
      <c r="G163" s="6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4"/>
      <c r="F164" s="1"/>
      <c r="G164" s="6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4"/>
      <c r="F165" s="1"/>
      <c r="G165" s="6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4"/>
      <c r="F166" s="1"/>
      <c r="G166" s="6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4"/>
      <c r="F167" s="1"/>
      <c r="G167" s="6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4"/>
      <c r="F168" s="1"/>
      <c r="G168" s="6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4"/>
      <c r="F169" s="1"/>
      <c r="G169" s="6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4"/>
      <c r="F170" s="1"/>
      <c r="G170" s="6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4"/>
      <c r="F171" s="1"/>
      <c r="G171" s="6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4"/>
      <c r="F172" s="1"/>
      <c r="G172" s="6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4"/>
      <c r="F173" s="1"/>
      <c r="G173" s="6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4"/>
      <c r="F174" s="1"/>
      <c r="G174" s="6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4"/>
      <c r="F175" s="1"/>
      <c r="G175" s="6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4"/>
      <c r="F176" s="1"/>
      <c r="G176" s="6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4"/>
      <c r="F177" s="1"/>
      <c r="G177" s="6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4"/>
      <c r="F178" s="1"/>
      <c r="G178" s="6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4"/>
      <c r="F179" s="1"/>
      <c r="G179" s="6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4"/>
      <c r="F180" s="1"/>
      <c r="G180" s="6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4"/>
      <c r="F181" s="1"/>
      <c r="G181" s="6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4"/>
      <c r="F182" s="1"/>
      <c r="G182" s="6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4"/>
      <c r="F183" s="1"/>
      <c r="G183" s="6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4"/>
      <c r="F184" s="1"/>
      <c r="G184" s="6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4"/>
      <c r="F185" s="1"/>
      <c r="G185" s="6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4"/>
      <c r="F186" s="1"/>
      <c r="G186" s="6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4"/>
      <c r="F187" s="1"/>
      <c r="G187" s="6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4"/>
      <c r="F188" s="1"/>
      <c r="G188" s="6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4"/>
      <c r="F189" s="1"/>
      <c r="G189" s="6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4"/>
      <c r="F190" s="1"/>
      <c r="G190" s="6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4"/>
      <c r="F191" s="1"/>
      <c r="G191" s="6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4"/>
      <c r="F192" s="1"/>
      <c r="G192" s="6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4"/>
      <c r="F193" s="1"/>
      <c r="G193" s="6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4"/>
      <c r="F194" s="1"/>
      <c r="G194" s="6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4"/>
      <c r="F195" s="1"/>
      <c r="G195" s="6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4"/>
      <c r="F196" s="1"/>
      <c r="G196" s="6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4"/>
      <c r="F197" s="1"/>
      <c r="G197" s="6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4"/>
      <c r="F198" s="1"/>
      <c r="G198" s="6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4"/>
      <c r="F199" s="1"/>
      <c r="G199" s="6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4"/>
      <c r="F200" s="1"/>
      <c r="G200" s="6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4"/>
      <c r="F201" s="1"/>
      <c r="G201" s="6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4"/>
      <c r="F202" s="1"/>
      <c r="G202" s="6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4"/>
      <c r="F203" s="1"/>
      <c r="G203" s="6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4"/>
      <c r="F204" s="1"/>
      <c r="G204" s="6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4"/>
      <c r="F205" s="1"/>
      <c r="G205" s="6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4"/>
      <c r="F206" s="1"/>
      <c r="G206" s="6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4"/>
      <c r="F207" s="1"/>
      <c r="G207" s="6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4"/>
      <c r="F208" s="1"/>
      <c r="G208" s="6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4"/>
      <c r="F209" s="1"/>
      <c r="G209" s="6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4"/>
      <c r="F210" s="1"/>
      <c r="G210" s="6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4"/>
      <c r="F211" s="1"/>
      <c r="G211" s="6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4"/>
      <c r="F212" s="1"/>
      <c r="G212" s="6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4"/>
      <c r="F213" s="1"/>
      <c r="G213" s="6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4"/>
      <c r="F214" s="1"/>
      <c r="G214" s="6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4"/>
      <c r="F215" s="1"/>
      <c r="G215" s="6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4"/>
      <c r="F216" s="1"/>
      <c r="G216" s="6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4"/>
      <c r="F217" s="1"/>
      <c r="G217" s="6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4"/>
      <c r="F218" s="1"/>
      <c r="G218" s="6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4"/>
      <c r="F219" s="1"/>
      <c r="G219" s="6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4"/>
      <c r="F220" s="1"/>
      <c r="G220" s="6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4"/>
      <c r="F221" s="1"/>
      <c r="G221" s="6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4"/>
      <c r="F222" s="1"/>
      <c r="G222" s="6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4"/>
      <c r="F223" s="1"/>
      <c r="G223" s="6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4"/>
      <c r="F224" s="1"/>
      <c r="G224" s="6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4"/>
      <c r="F225" s="1"/>
      <c r="G225" s="6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4"/>
      <c r="F226" s="1"/>
      <c r="G226" s="6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4"/>
      <c r="F227" s="1"/>
      <c r="G227" s="6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4"/>
      <c r="F228" s="1"/>
      <c r="G228" s="6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4"/>
      <c r="F229" s="1"/>
      <c r="G229" s="6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4"/>
      <c r="F230" s="1"/>
      <c r="G230" s="6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4"/>
      <c r="F231" s="1"/>
      <c r="G231" s="6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4"/>
      <c r="F232" s="1"/>
      <c r="G232" s="6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4"/>
      <c r="F233" s="1"/>
      <c r="G233" s="6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4"/>
      <c r="F234" s="1"/>
      <c r="G234" s="6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4"/>
      <c r="F235" s="1"/>
      <c r="G235" s="6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4"/>
      <c r="F236" s="1"/>
      <c r="G236" s="6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4"/>
      <c r="F237" s="1"/>
      <c r="G237" s="6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4"/>
      <c r="F238" s="1"/>
      <c r="G238" s="6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4"/>
      <c r="F239" s="1"/>
      <c r="G239" s="6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4"/>
      <c r="F240" s="1"/>
      <c r="G240" s="6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4"/>
      <c r="F241" s="1"/>
      <c r="G241" s="6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4"/>
      <c r="F242" s="1"/>
      <c r="G242" s="6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4"/>
      <c r="F243" s="1"/>
      <c r="G243" s="6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4"/>
      <c r="F244" s="1"/>
      <c r="G244" s="6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4"/>
      <c r="F245" s="1"/>
      <c r="G245" s="6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4"/>
      <c r="F246" s="1"/>
      <c r="G246" s="6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4"/>
      <c r="F247" s="1"/>
      <c r="G247" s="6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4"/>
      <c r="F248" s="1"/>
      <c r="G248" s="6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4"/>
      <c r="F249" s="1"/>
      <c r="G249" s="6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4"/>
      <c r="F250" s="1"/>
      <c r="G250" s="6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4"/>
      <c r="F251" s="1"/>
      <c r="G251" s="6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4"/>
      <c r="F252" s="1"/>
      <c r="G252" s="6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4"/>
      <c r="F253" s="1"/>
      <c r="G253" s="6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4"/>
      <c r="F254" s="1"/>
      <c r="G254" s="6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4"/>
      <c r="F255" s="1"/>
      <c r="G255" s="6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4"/>
      <c r="F256" s="1"/>
      <c r="G256" s="6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4"/>
      <c r="F257" s="1"/>
      <c r="G257" s="6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4"/>
      <c r="F258" s="1"/>
      <c r="G258" s="6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4"/>
      <c r="F259" s="1"/>
      <c r="G259" s="6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4"/>
      <c r="F260" s="1"/>
      <c r="G260" s="6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4"/>
      <c r="F261" s="1"/>
      <c r="G261" s="6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4"/>
      <c r="F262" s="1"/>
      <c r="G262" s="6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4"/>
      <c r="F263" s="1"/>
      <c r="G263" s="6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4"/>
      <c r="F264" s="1"/>
      <c r="G264" s="6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4"/>
      <c r="F265" s="1"/>
      <c r="G265" s="6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4"/>
      <c r="F266" s="1"/>
      <c r="G266" s="6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4"/>
      <c r="F267" s="1"/>
      <c r="G267" s="6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4"/>
      <c r="F268" s="1"/>
      <c r="G268" s="6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4"/>
      <c r="F269" s="1"/>
      <c r="G269" s="6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4"/>
      <c r="F270" s="1"/>
      <c r="G270" s="6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4"/>
      <c r="F271" s="1"/>
      <c r="G271" s="6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4"/>
      <c r="F272" s="1"/>
      <c r="G272" s="6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4"/>
      <c r="F273" s="1"/>
      <c r="G273" s="6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4"/>
      <c r="F274" s="1"/>
      <c r="G274" s="6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4"/>
      <c r="F275" s="1"/>
      <c r="G275" s="6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4"/>
      <c r="F276" s="1"/>
      <c r="G276" s="6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4"/>
      <c r="F277" s="1"/>
      <c r="G277" s="6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4"/>
      <c r="F278" s="1"/>
      <c r="G278" s="6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4"/>
      <c r="F279" s="1"/>
      <c r="G279" s="6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4"/>
      <c r="F280" s="1"/>
      <c r="G280" s="6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4"/>
      <c r="F281" s="1"/>
      <c r="G281" s="6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4"/>
      <c r="F282" s="1"/>
      <c r="G282" s="6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4"/>
      <c r="F283" s="1"/>
      <c r="G283" s="6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4"/>
      <c r="F284" s="1"/>
      <c r="G284" s="6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4"/>
      <c r="F285" s="1"/>
      <c r="G285" s="6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4"/>
      <c r="F286" s="1"/>
      <c r="G286" s="6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4"/>
      <c r="F287" s="1"/>
      <c r="G287" s="6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4"/>
      <c r="F288" s="1"/>
      <c r="G288" s="6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4"/>
      <c r="F289" s="1"/>
      <c r="G289" s="6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4"/>
      <c r="F290" s="1"/>
      <c r="G290" s="6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4"/>
      <c r="F291" s="1"/>
      <c r="G291" s="6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4"/>
      <c r="F292" s="1"/>
      <c r="G292" s="6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4"/>
      <c r="F293" s="1"/>
      <c r="G293" s="6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4"/>
      <c r="F294" s="1"/>
      <c r="G294" s="6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4"/>
      <c r="F295" s="1"/>
      <c r="G295" s="6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4"/>
      <c r="F296" s="1"/>
      <c r="G296" s="6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4"/>
      <c r="F297" s="1"/>
      <c r="G297" s="6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4"/>
      <c r="F298" s="1"/>
      <c r="G298" s="6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4"/>
      <c r="F299" s="1"/>
      <c r="G299" s="6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4"/>
      <c r="F300" s="1"/>
      <c r="G300" s="6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4"/>
      <c r="F301" s="1"/>
      <c r="G301" s="6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4"/>
      <c r="F302" s="1"/>
      <c r="G302" s="6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4"/>
      <c r="F303" s="1"/>
      <c r="G303" s="6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4"/>
      <c r="F304" s="1"/>
      <c r="G304" s="6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4"/>
      <c r="F305" s="1"/>
      <c r="G305" s="6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4"/>
      <c r="F306" s="1"/>
      <c r="G306" s="6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4"/>
      <c r="F307" s="1"/>
      <c r="G307" s="6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4"/>
      <c r="F308" s="1"/>
      <c r="G308" s="6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4"/>
      <c r="F309" s="1"/>
      <c r="G309" s="6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4"/>
      <c r="F310" s="1"/>
      <c r="G310" s="6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4"/>
      <c r="F311" s="1"/>
      <c r="G311" s="6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4"/>
      <c r="F312" s="1"/>
      <c r="G312" s="6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4"/>
      <c r="F313" s="1"/>
      <c r="G313" s="6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4"/>
      <c r="F314" s="1"/>
      <c r="G314" s="6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4"/>
      <c r="F315" s="1"/>
      <c r="G315" s="6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4"/>
      <c r="F316" s="1"/>
      <c r="G316" s="6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4"/>
      <c r="F317" s="1"/>
      <c r="G317" s="6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4"/>
      <c r="F318" s="1"/>
      <c r="G318" s="6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4"/>
      <c r="F319" s="1"/>
      <c r="G319" s="6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4"/>
      <c r="F320" s="1"/>
      <c r="G320" s="6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4"/>
      <c r="F321" s="1"/>
      <c r="G321" s="6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4"/>
      <c r="F322" s="1"/>
      <c r="G322" s="6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4"/>
      <c r="F323" s="1"/>
      <c r="G323" s="6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4"/>
      <c r="F324" s="1"/>
      <c r="G324" s="6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4"/>
      <c r="F325" s="1"/>
      <c r="G325" s="6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4"/>
      <c r="F326" s="1"/>
      <c r="G326" s="6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4"/>
      <c r="F327" s="1"/>
      <c r="G327" s="6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4"/>
      <c r="F328" s="1"/>
      <c r="G328" s="6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4"/>
      <c r="F329" s="1"/>
      <c r="G329" s="6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4"/>
      <c r="F330" s="1"/>
      <c r="G330" s="6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4"/>
      <c r="F331" s="1"/>
      <c r="G331" s="6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4"/>
      <c r="F332" s="1"/>
      <c r="G332" s="6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4"/>
      <c r="F333" s="1"/>
      <c r="G333" s="6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4"/>
      <c r="F334" s="1"/>
      <c r="G334" s="6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4"/>
      <c r="F335" s="1"/>
      <c r="G335" s="6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4"/>
      <c r="F336" s="1"/>
      <c r="G336" s="6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4"/>
      <c r="F337" s="1"/>
      <c r="G337" s="6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4"/>
      <c r="F338" s="1"/>
      <c r="G338" s="6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4"/>
      <c r="F339" s="1"/>
      <c r="G339" s="6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4"/>
      <c r="F340" s="1"/>
      <c r="G340" s="6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4"/>
      <c r="F341" s="1"/>
      <c r="G341" s="6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4"/>
      <c r="F342" s="1"/>
      <c r="G342" s="6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4"/>
      <c r="F343" s="1"/>
      <c r="G343" s="6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4"/>
      <c r="F344" s="1"/>
      <c r="G344" s="6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4"/>
      <c r="F345" s="1"/>
      <c r="G345" s="6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4"/>
      <c r="F346" s="1"/>
      <c r="G346" s="6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4"/>
      <c r="F347" s="1"/>
      <c r="G347" s="6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4"/>
      <c r="F348" s="1"/>
      <c r="G348" s="6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4"/>
      <c r="F349" s="1"/>
      <c r="G349" s="6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4"/>
      <c r="F350" s="1"/>
      <c r="G350" s="6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4"/>
      <c r="F351" s="1"/>
      <c r="G351" s="6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4"/>
      <c r="F352" s="1"/>
      <c r="G352" s="6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4"/>
      <c r="F353" s="1"/>
      <c r="G353" s="6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4"/>
      <c r="F354" s="1"/>
      <c r="G354" s="6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4"/>
      <c r="F355" s="1"/>
      <c r="G355" s="6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4"/>
      <c r="F356" s="1"/>
      <c r="G356" s="6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4"/>
      <c r="F357" s="1"/>
      <c r="G357" s="6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4"/>
      <c r="F358" s="1"/>
      <c r="G358" s="6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4"/>
      <c r="F359" s="1"/>
      <c r="G359" s="6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4"/>
      <c r="F360" s="1"/>
      <c r="G360" s="6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4"/>
      <c r="F361" s="1"/>
      <c r="G361" s="6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4"/>
      <c r="F362" s="1"/>
      <c r="G362" s="6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4"/>
      <c r="F363" s="1"/>
      <c r="G363" s="6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4"/>
      <c r="F364" s="1"/>
      <c r="G364" s="6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4"/>
      <c r="F365" s="1"/>
      <c r="G365" s="6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4"/>
      <c r="F366" s="1"/>
      <c r="G366" s="6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4"/>
      <c r="F367" s="1"/>
      <c r="G367" s="6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4"/>
      <c r="F368" s="1"/>
      <c r="G368" s="6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4"/>
      <c r="F369" s="1"/>
      <c r="G369" s="6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4"/>
      <c r="F370" s="1"/>
      <c r="G370" s="6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4"/>
      <c r="F371" s="1"/>
      <c r="G371" s="6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4"/>
      <c r="F372" s="1"/>
      <c r="G372" s="6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4"/>
      <c r="F373" s="1"/>
      <c r="G373" s="6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4"/>
      <c r="F374" s="1"/>
      <c r="G374" s="6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4"/>
      <c r="F375" s="1"/>
      <c r="G375" s="6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4"/>
      <c r="F376" s="1"/>
      <c r="G376" s="6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4"/>
      <c r="F377" s="1"/>
      <c r="G377" s="6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4"/>
      <c r="F378" s="1"/>
      <c r="G378" s="6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4"/>
      <c r="F379" s="1"/>
      <c r="G379" s="6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4"/>
      <c r="F380" s="1"/>
      <c r="G380" s="6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4"/>
      <c r="F381" s="1"/>
      <c r="G381" s="6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4"/>
      <c r="F382" s="1"/>
      <c r="G382" s="6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4"/>
      <c r="F383" s="1"/>
      <c r="G383" s="6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4"/>
      <c r="F384" s="1"/>
      <c r="G384" s="6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4"/>
      <c r="F385" s="1"/>
      <c r="G385" s="6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4"/>
      <c r="F386" s="1"/>
      <c r="G386" s="6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4"/>
      <c r="F387" s="1"/>
      <c r="G387" s="6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4"/>
      <c r="F388" s="1"/>
      <c r="G388" s="6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4"/>
      <c r="F389" s="1"/>
      <c r="G389" s="6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4"/>
      <c r="F390" s="1"/>
      <c r="G390" s="6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4"/>
      <c r="F391" s="1"/>
      <c r="G391" s="6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4"/>
      <c r="F392" s="1"/>
      <c r="G392" s="6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4"/>
      <c r="F393" s="1"/>
      <c r="G393" s="6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4"/>
      <c r="F394" s="1"/>
      <c r="G394" s="6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4"/>
      <c r="F395" s="1"/>
      <c r="G395" s="6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4"/>
      <c r="F396" s="1"/>
      <c r="G396" s="6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4"/>
      <c r="F397" s="1"/>
      <c r="G397" s="6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4"/>
      <c r="F398" s="1"/>
      <c r="G398" s="6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4"/>
      <c r="F399" s="1"/>
      <c r="G399" s="6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4"/>
      <c r="F400" s="1"/>
      <c r="G400" s="6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4"/>
      <c r="F401" s="1"/>
      <c r="G401" s="6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4"/>
      <c r="F402" s="1"/>
      <c r="G402" s="6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4"/>
      <c r="F403" s="1"/>
      <c r="G403" s="6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4"/>
      <c r="F404" s="1"/>
      <c r="G404" s="6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4"/>
      <c r="F405" s="1"/>
      <c r="G405" s="6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4"/>
      <c r="F406" s="1"/>
      <c r="G406" s="6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4"/>
      <c r="F407" s="1"/>
      <c r="G407" s="6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4"/>
      <c r="F408" s="1"/>
      <c r="G408" s="6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4"/>
      <c r="F409" s="1"/>
      <c r="G409" s="6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4"/>
      <c r="F410" s="1"/>
      <c r="G410" s="6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4"/>
      <c r="F411" s="1"/>
      <c r="G411" s="6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4"/>
      <c r="F412" s="1"/>
      <c r="G412" s="6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4"/>
      <c r="F413" s="1"/>
      <c r="G413" s="6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4"/>
      <c r="F414" s="1"/>
      <c r="G414" s="6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4"/>
      <c r="F415" s="1"/>
      <c r="G415" s="6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4"/>
      <c r="F416" s="1"/>
      <c r="G416" s="6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4"/>
      <c r="F417" s="1"/>
      <c r="G417" s="6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4"/>
      <c r="F418" s="1"/>
      <c r="G418" s="6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4"/>
      <c r="F419" s="1"/>
      <c r="G419" s="6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4"/>
      <c r="F420" s="1"/>
      <c r="G420" s="6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4"/>
      <c r="F421" s="1"/>
      <c r="G421" s="6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4"/>
      <c r="F422" s="1"/>
      <c r="G422" s="6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4"/>
      <c r="F423" s="1"/>
      <c r="G423" s="6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4"/>
      <c r="F424" s="1"/>
      <c r="G424" s="6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4"/>
      <c r="F425" s="1"/>
      <c r="G425" s="6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4"/>
      <c r="F426" s="1"/>
      <c r="G426" s="6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4"/>
      <c r="F427" s="1"/>
      <c r="G427" s="6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4"/>
      <c r="F428" s="1"/>
      <c r="G428" s="6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4"/>
      <c r="F429" s="1"/>
      <c r="G429" s="6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4"/>
      <c r="F430" s="1"/>
      <c r="G430" s="6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4"/>
      <c r="F431" s="1"/>
      <c r="G431" s="6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4"/>
      <c r="F432" s="1"/>
      <c r="G432" s="6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4"/>
      <c r="F433" s="1"/>
      <c r="G433" s="6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4"/>
      <c r="F434" s="1"/>
      <c r="G434" s="6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4"/>
      <c r="F435" s="1"/>
      <c r="G435" s="6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4"/>
      <c r="F436" s="1"/>
      <c r="G436" s="6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4"/>
      <c r="F437" s="1"/>
      <c r="G437" s="6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4"/>
      <c r="F438" s="1"/>
      <c r="G438" s="6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4"/>
      <c r="F439" s="1"/>
      <c r="G439" s="6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4"/>
      <c r="F440" s="1"/>
      <c r="G440" s="6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4"/>
      <c r="F441" s="1"/>
      <c r="G441" s="6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4"/>
      <c r="F442" s="1"/>
      <c r="G442" s="6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4"/>
      <c r="F443" s="1"/>
      <c r="G443" s="6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4"/>
      <c r="F444" s="1"/>
      <c r="G444" s="6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4"/>
      <c r="F445" s="1"/>
      <c r="G445" s="6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4"/>
      <c r="F446" s="1"/>
      <c r="G446" s="6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4"/>
      <c r="F447" s="1"/>
      <c r="G447" s="6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4"/>
      <c r="F448" s="1"/>
      <c r="G448" s="6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4"/>
      <c r="F449" s="1"/>
      <c r="G449" s="6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4"/>
      <c r="F450" s="1"/>
      <c r="G450" s="6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4"/>
      <c r="F451" s="1"/>
      <c r="G451" s="6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4"/>
      <c r="F452" s="1"/>
      <c r="G452" s="6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4"/>
      <c r="F453" s="1"/>
      <c r="G453" s="6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4"/>
      <c r="F454" s="1"/>
      <c r="G454" s="6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4"/>
      <c r="F455" s="1"/>
      <c r="G455" s="6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4"/>
      <c r="F456" s="1"/>
      <c r="G456" s="6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4"/>
      <c r="F457" s="1"/>
      <c r="G457" s="6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4"/>
      <c r="F458" s="1"/>
      <c r="G458" s="6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4"/>
      <c r="F459" s="1"/>
      <c r="G459" s="6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4"/>
      <c r="F460" s="1"/>
      <c r="G460" s="6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4"/>
      <c r="F461" s="1"/>
      <c r="G461" s="6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4"/>
      <c r="F462" s="1"/>
      <c r="G462" s="6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4"/>
      <c r="F463" s="1"/>
      <c r="G463" s="6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4"/>
      <c r="F464" s="1"/>
      <c r="G464" s="6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4"/>
      <c r="F465" s="1"/>
      <c r="G465" s="6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4"/>
      <c r="F466" s="1"/>
      <c r="G466" s="6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4"/>
      <c r="F467" s="1"/>
      <c r="G467" s="6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4"/>
      <c r="F468" s="1"/>
      <c r="G468" s="6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4"/>
      <c r="F469" s="1"/>
      <c r="G469" s="6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4"/>
      <c r="F470" s="1"/>
      <c r="G470" s="6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4"/>
      <c r="F471" s="1"/>
      <c r="G471" s="6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4"/>
      <c r="F472" s="1"/>
      <c r="G472" s="6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4"/>
      <c r="F473" s="1"/>
      <c r="G473" s="6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4"/>
      <c r="F474" s="1"/>
      <c r="G474" s="6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4"/>
      <c r="F475" s="1"/>
      <c r="G475" s="6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4"/>
      <c r="F476" s="1"/>
      <c r="G476" s="6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4"/>
      <c r="F477" s="1"/>
      <c r="G477" s="6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4"/>
      <c r="F478" s="1"/>
      <c r="G478" s="6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4"/>
      <c r="F479" s="1"/>
      <c r="G479" s="6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4"/>
      <c r="F480" s="1"/>
      <c r="G480" s="6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4"/>
      <c r="F481" s="1"/>
      <c r="G481" s="6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4"/>
      <c r="F482" s="1"/>
      <c r="G482" s="6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4"/>
      <c r="F483" s="1"/>
      <c r="G483" s="6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4"/>
      <c r="F484" s="1"/>
      <c r="G484" s="6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4"/>
      <c r="F485" s="1"/>
      <c r="G485" s="6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4"/>
      <c r="F486" s="1"/>
      <c r="G486" s="6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4"/>
      <c r="F487" s="1"/>
      <c r="G487" s="6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4"/>
      <c r="F488" s="1"/>
      <c r="G488" s="6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4"/>
      <c r="F489" s="1"/>
      <c r="G489" s="6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4"/>
      <c r="F490" s="1"/>
      <c r="G490" s="6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4"/>
      <c r="F491" s="1"/>
      <c r="G491" s="6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4"/>
      <c r="F492" s="1"/>
      <c r="G492" s="6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4"/>
      <c r="F493" s="1"/>
      <c r="G493" s="6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4"/>
      <c r="F494" s="1"/>
      <c r="G494" s="6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4"/>
      <c r="F495" s="1"/>
      <c r="G495" s="6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4"/>
      <c r="F496" s="1"/>
      <c r="G496" s="6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4"/>
      <c r="F497" s="1"/>
      <c r="G497" s="6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4"/>
      <c r="F498" s="1"/>
      <c r="G498" s="6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4"/>
      <c r="F499" s="1"/>
      <c r="G499" s="6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4"/>
      <c r="F500" s="1"/>
      <c r="G500" s="6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4"/>
      <c r="F501" s="1"/>
      <c r="G501" s="6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4"/>
      <c r="F502" s="1"/>
      <c r="G502" s="6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4"/>
      <c r="F503" s="1"/>
      <c r="G503" s="6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4"/>
      <c r="F504" s="1"/>
      <c r="G504" s="6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4"/>
      <c r="F505" s="1"/>
      <c r="G505" s="6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4"/>
      <c r="F506" s="1"/>
      <c r="G506" s="6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4"/>
      <c r="F507" s="1"/>
      <c r="G507" s="6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4"/>
      <c r="F508" s="1"/>
      <c r="G508" s="6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4"/>
      <c r="F509" s="1"/>
      <c r="G509" s="6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4"/>
      <c r="F510" s="1"/>
      <c r="G510" s="6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4"/>
      <c r="F511" s="1"/>
      <c r="G511" s="6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4"/>
      <c r="F512" s="1"/>
      <c r="G512" s="6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4"/>
      <c r="F513" s="1"/>
      <c r="G513" s="6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4"/>
      <c r="F514" s="1"/>
      <c r="G514" s="6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4"/>
      <c r="F515" s="1"/>
      <c r="G515" s="6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4"/>
      <c r="F516" s="1"/>
      <c r="G516" s="6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4"/>
      <c r="F517" s="1"/>
      <c r="G517" s="6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4"/>
      <c r="F518" s="1"/>
      <c r="G518" s="6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4"/>
      <c r="F519" s="1"/>
      <c r="G519" s="6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4"/>
      <c r="F520" s="1"/>
      <c r="G520" s="6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4"/>
      <c r="F521" s="1"/>
      <c r="G521" s="6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4"/>
      <c r="F522" s="1"/>
      <c r="G522" s="6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4"/>
      <c r="F523" s="1"/>
      <c r="G523" s="6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4"/>
      <c r="F524" s="1"/>
      <c r="G524" s="6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4"/>
      <c r="F525" s="1"/>
      <c r="G525" s="6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4"/>
      <c r="F526" s="1"/>
      <c r="G526" s="6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4"/>
      <c r="F527" s="1"/>
      <c r="G527" s="6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4"/>
      <c r="F528" s="1"/>
      <c r="G528" s="6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4"/>
      <c r="F529" s="1"/>
      <c r="G529" s="6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4"/>
      <c r="F530" s="1"/>
      <c r="G530" s="6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4"/>
      <c r="F531" s="1"/>
      <c r="G531" s="6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4"/>
      <c r="F532" s="1"/>
      <c r="G532" s="6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4"/>
      <c r="F533" s="1"/>
      <c r="G533" s="6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4"/>
      <c r="F534" s="1"/>
      <c r="G534" s="6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4"/>
      <c r="F535" s="1"/>
      <c r="G535" s="6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4"/>
      <c r="F536" s="1"/>
      <c r="G536" s="6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4"/>
      <c r="F537" s="1"/>
      <c r="G537" s="6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4"/>
      <c r="F538" s="1"/>
      <c r="G538" s="6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4"/>
      <c r="F539" s="1"/>
      <c r="G539" s="6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4"/>
      <c r="F540" s="1"/>
      <c r="G540" s="6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4"/>
      <c r="F541" s="1"/>
      <c r="G541" s="6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4"/>
      <c r="F542" s="1"/>
      <c r="G542" s="6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4"/>
      <c r="F543" s="1"/>
      <c r="G543" s="6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4"/>
      <c r="F544" s="1"/>
      <c r="G544" s="6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4"/>
      <c r="F545" s="1"/>
      <c r="G545" s="6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4"/>
      <c r="F546" s="1"/>
      <c r="G546" s="6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4"/>
      <c r="F547" s="1"/>
      <c r="G547" s="6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4"/>
      <c r="F548" s="1"/>
      <c r="G548" s="6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4"/>
      <c r="F549" s="1"/>
      <c r="G549" s="6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4"/>
      <c r="F550" s="1"/>
      <c r="G550" s="6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4"/>
      <c r="F551" s="1"/>
      <c r="G551" s="6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4"/>
      <c r="F552" s="1"/>
      <c r="G552" s="6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4"/>
      <c r="F553" s="1"/>
      <c r="G553" s="6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4"/>
      <c r="F554" s="1"/>
      <c r="G554" s="6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4"/>
      <c r="F555" s="1"/>
      <c r="G555" s="6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4"/>
      <c r="F556" s="1"/>
      <c r="G556" s="6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4"/>
      <c r="F557" s="1"/>
      <c r="G557" s="6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4"/>
      <c r="F558" s="1"/>
      <c r="G558" s="6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4"/>
      <c r="F559" s="1"/>
      <c r="G559" s="6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4"/>
      <c r="F560" s="1"/>
      <c r="G560" s="6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4"/>
      <c r="F561" s="1"/>
      <c r="G561" s="6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4"/>
      <c r="F562" s="1"/>
      <c r="G562" s="6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4"/>
      <c r="F563" s="1"/>
      <c r="G563" s="6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4"/>
      <c r="F564" s="1"/>
      <c r="G564" s="6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4"/>
      <c r="F565" s="1"/>
      <c r="G565" s="6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4"/>
      <c r="F566" s="1"/>
      <c r="G566" s="6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4"/>
      <c r="F567" s="1"/>
      <c r="G567" s="6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4"/>
      <c r="F568" s="1"/>
      <c r="G568" s="6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4"/>
      <c r="F569" s="1"/>
      <c r="G569" s="6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4"/>
      <c r="F570" s="1"/>
      <c r="G570" s="6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4"/>
      <c r="F571" s="1"/>
      <c r="G571" s="6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4"/>
      <c r="F572" s="1"/>
      <c r="G572" s="6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4"/>
      <c r="F573" s="1"/>
      <c r="G573" s="6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4"/>
      <c r="F574" s="1"/>
      <c r="G574" s="6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4"/>
      <c r="F575" s="1"/>
      <c r="G575" s="6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4"/>
      <c r="F576" s="1"/>
      <c r="G576" s="6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4"/>
      <c r="F577" s="1"/>
      <c r="G577" s="6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4"/>
      <c r="F578" s="1"/>
      <c r="G578" s="6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4"/>
      <c r="F579" s="1"/>
      <c r="G579" s="6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4"/>
      <c r="F580" s="1"/>
      <c r="G580" s="6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4"/>
      <c r="F581" s="1"/>
      <c r="G581" s="6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4"/>
      <c r="F582" s="1"/>
      <c r="G582" s="6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4"/>
      <c r="F583" s="1"/>
      <c r="G583" s="6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4"/>
      <c r="F584" s="1"/>
      <c r="G584" s="6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4"/>
      <c r="F585" s="1"/>
      <c r="G585" s="6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4"/>
      <c r="F586" s="1"/>
      <c r="G586" s="6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4"/>
      <c r="F587" s="1"/>
      <c r="G587" s="6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4"/>
      <c r="F588" s="1"/>
      <c r="G588" s="6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4"/>
      <c r="F589" s="1"/>
      <c r="G589" s="6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4"/>
      <c r="F590" s="1"/>
      <c r="G590" s="6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4"/>
      <c r="F591" s="1"/>
      <c r="G591" s="6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4"/>
      <c r="F592" s="1"/>
      <c r="G592" s="6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4"/>
      <c r="F593" s="1"/>
      <c r="G593" s="6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4"/>
      <c r="F594" s="1"/>
      <c r="G594" s="6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4"/>
      <c r="F595" s="1"/>
      <c r="G595" s="6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4"/>
      <c r="F596" s="1"/>
      <c r="G596" s="6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4"/>
      <c r="F597" s="1"/>
      <c r="G597" s="6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4"/>
      <c r="F598" s="1"/>
      <c r="G598" s="6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4"/>
      <c r="F599" s="1"/>
      <c r="G599" s="6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4"/>
      <c r="F600" s="1"/>
      <c r="G600" s="6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4"/>
      <c r="F601" s="1"/>
      <c r="G601" s="6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4"/>
      <c r="F602" s="1"/>
      <c r="G602" s="6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4"/>
      <c r="F603" s="1"/>
      <c r="G603" s="6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4"/>
      <c r="F604" s="1"/>
      <c r="G604" s="6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4"/>
      <c r="F605" s="1"/>
      <c r="G605" s="6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4"/>
      <c r="F606" s="1"/>
      <c r="G606" s="6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4"/>
      <c r="F607" s="1"/>
      <c r="G607" s="6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4"/>
      <c r="F608" s="1"/>
      <c r="G608" s="6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4"/>
      <c r="F609" s="1"/>
      <c r="G609" s="6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4"/>
      <c r="F610" s="1"/>
      <c r="G610" s="6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4"/>
      <c r="F611" s="1"/>
      <c r="G611" s="6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4"/>
      <c r="F612" s="1"/>
      <c r="G612" s="6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4"/>
      <c r="F613" s="1"/>
      <c r="G613" s="6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4"/>
      <c r="F614" s="1"/>
      <c r="G614" s="6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4"/>
      <c r="F615" s="1"/>
      <c r="G615" s="6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4"/>
      <c r="F616" s="1"/>
      <c r="G616" s="6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4"/>
      <c r="F617" s="1"/>
      <c r="G617" s="6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4"/>
      <c r="F618" s="1"/>
      <c r="G618" s="6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4"/>
      <c r="F619" s="1"/>
      <c r="G619" s="6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4"/>
      <c r="F620" s="1"/>
      <c r="G620" s="6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4"/>
      <c r="F621" s="1"/>
      <c r="G621" s="6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4"/>
      <c r="F622" s="1"/>
      <c r="G622" s="6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4"/>
      <c r="F623" s="1"/>
      <c r="G623" s="6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4"/>
      <c r="F624" s="1"/>
      <c r="G624" s="6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4"/>
      <c r="F625" s="1"/>
      <c r="G625" s="6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4"/>
      <c r="F626" s="1"/>
      <c r="G626" s="6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4"/>
      <c r="F627" s="1"/>
      <c r="G627" s="6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4"/>
      <c r="F628" s="1"/>
      <c r="G628" s="6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4"/>
      <c r="F629" s="1"/>
      <c r="G629" s="6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4"/>
      <c r="F630" s="1"/>
      <c r="G630" s="6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4"/>
      <c r="F631" s="1"/>
      <c r="G631" s="6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4"/>
      <c r="F632" s="1"/>
      <c r="G632" s="6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4"/>
      <c r="F633" s="1"/>
      <c r="G633" s="6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4"/>
      <c r="F634" s="1"/>
      <c r="G634" s="6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4"/>
      <c r="F635" s="1"/>
      <c r="G635" s="6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4"/>
      <c r="F636" s="1"/>
      <c r="G636" s="6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4"/>
      <c r="F637" s="1"/>
      <c r="G637" s="6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4"/>
      <c r="F638" s="1"/>
      <c r="G638" s="6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4"/>
      <c r="F639" s="1"/>
      <c r="G639" s="6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4"/>
      <c r="F640" s="1"/>
      <c r="G640" s="6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4"/>
      <c r="F641" s="1"/>
      <c r="G641" s="6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4"/>
      <c r="F642" s="1"/>
      <c r="G642" s="6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4"/>
      <c r="F643" s="1"/>
      <c r="G643" s="6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4"/>
      <c r="F644" s="1"/>
      <c r="G644" s="6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4"/>
      <c r="F645" s="1"/>
      <c r="G645" s="6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4"/>
      <c r="F646" s="1"/>
      <c r="G646" s="6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4"/>
      <c r="F647" s="1"/>
      <c r="G647" s="6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4"/>
      <c r="F648" s="1"/>
      <c r="G648" s="6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4"/>
      <c r="F649" s="1"/>
      <c r="G649" s="6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4"/>
      <c r="F650" s="1"/>
      <c r="G650" s="6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4"/>
      <c r="F651" s="1"/>
      <c r="G651" s="6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4"/>
      <c r="F652" s="1"/>
      <c r="G652" s="6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4"/>
      <c r="F653" s="1"/>
      <c r="G653" s="6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4"/>
      <c r="F654" s="1"/>
      <c r="G654" s="6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4"/>
      <c r="F655" s="1"/>
      <c r="G655" s="6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4"/>
      <c r="F656" s="1"/>
      <c r="G656" s="6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4"/>
      <c r="F657" s="1"/>
      <c r="G657" s="6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4"/>
      <c r="F658" s="1"/>
      <c r="G658" s="6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4"/>
      <c r="F659" s="1"/>
      <c r="G659" s="6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4"/>
      <c r="F660" s="1"/>
      <c r="G660" s="6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4"/>
      <c r="F661" s="1"/>
      <c r="G661" s="6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4"/>
      <c r="F662" s="1"/>
      <c r="G662" s="6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4"/>
      <c r="F663" s="1"/>
      <c r="G663" s="6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4"/>
      <c r="F664" s="1"/>
      <c r="G664" s="6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4"/>
      <c r="F665" s="1"/>
      <c r="G665" s="6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4"/>
      <c r="F666" s="1"/>
      <c r="G666" s="6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4"/>
      <c r="F667" s="1"/>
      <c r="G667" s="6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4"/>
      <c r="F668" s="1"/>
      <c r="G668" s="6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4"/>
      <c r="F669" s="1"/>
      <c r="G669" s="6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4"/>
      <c r="F670" s="1"/>
      <c r="G670" s="6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4"/>
      <c r="F671" s="1"/>
      <c r="G671" s="6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4"/>
      <c r="F672" s="1"/>
      <c r="G672" s="6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4"/>
      <c r="F673" s="1"/>
      <c r="G673" s="6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4"/>
      <c r="F674" s="1"/>
      <c r="G674" s="6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4"/>
      <c r="F675" s="1"/>
      <c r="G675" s="6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4"/>
      <c r="F676" s="1"/>
      <c r="G676" s="6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4"/>
      <c r="F677" s="1"/>
      <c r="G677" s="6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4"/>
      <c r="F678" s="1"/>
      <c r="G678" s="6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4"/>
      <c r="F679" s="1"/>
      <c r="G679" s="6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4"/>
      <c r="F680" s="1"/>
      <c r="G680" s="6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4"/>
      <c r="F681" s="1"/>
      <c r="G681" s="6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4"/>
      <c r="F682" s="1"/>
      <c r="G682" s="6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4"/>
      <c r="F683" s="1"/>
      <c r="G683" s="6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4"/>
      <c r="F684" s="1"/>
      <c r="G684" s="6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4"/>
      <c r="F685" s="1"/>
      <c r="G685" s="6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4"/>
      <c r="F686" s="1"/>
      <c r="G686" s="6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4"/>
      <c r="F687" s="1"/>
      <c r="G687" s="6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4"/>
      <c r="F688" s="1"/>
      <c r="G688" s="6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4"/>
      <c r="F689" s="1"/>
      <c r="G689" s="6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4"/>
      <c r="F690" s="1"/>
      <c r="G690" s="6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4"/>
      <c r="F691" s="1"/>
      <c r="G691" s="6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4"/>
      <c r="F692" s="1"/>
      <c r="G692" s="6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4"/>
      <c r="F693" s="1"/>
      <c r="G693" s="6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4"/>
      <c r="F694" s="1"/>
      <c r="G694" s="6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4"/>
      <c r="F695" s="1"/>
      <c r="G695" s="6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4"/>
      <c r="F696" s="1"/>
      <c r="G696" s="6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4"/>
      <c r="F697" s="1"/>
      <c r="G697" s="6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4"/>
      <c r="F698" s="1"/>
      <c r="G698" s="6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4"/>
      <c r="F699" s="1"/>
      <c r="G699" s="6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4"/>
      <c r="F700" s="1"/>
      <c r="G700" s="6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4"/>
      <c r="F701" s="1"/>
      <c r="G701" s="6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4"/>
      <c r="F702" s="1"/>
      <c r="G702" s="6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4"/>
      <c r="F703" s="1"/>
      <c r="G703" s="6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4"/>
      <c r="F704" s="1"/>
      <c r="G704" s="6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4"/>
      <c r="F705" s="1"/>
      <c r="G705" s="6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4"/>
      <c r="F706" s="1"/>
      <c r="G706" s="6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4"/>
      <c r="F707" s="1"/>
      <c r="G707" s="6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4"/>
      <c r="F708" s="1"/>
      <c r="G708" s="6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4"/>
      <c r="F709" s="1"/>
      <c r="G709" s="6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4"/>
      <c r="F710" s="1"/>
      <c r="G710" s="6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4"/>
      <c r="F711" s="1"/>
      <c r="G711" s="6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4"/>
      <c r="F712" s="1"/>
      <c r="G712" s="6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4"/>
      <c r="F713" s="1"/>
      <c r="G713" s="6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4"/>
      <c r="F714" s="1"/>
      <c r="G714" s="6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4"/>
      <c r="F715" s="1"/>
      <c r="G715" s="6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4"/>
      <c r="F716" s="1"/>
      <c r="G716" s="6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4"/>
      <c r="F717" s="1"/>
      <c r="G717" s="6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4"/>
      <c r="F718" s="1"/>
      <c r="G718" s="6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4"/>
      <c r="F719" s="1"/>
      <c r="G719" s="6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4"/>
      <c r="F720" s="1"/>
      <c r="G720" s="6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4"/>
      <c r="F721" s="1"/>
      <c r="G721" s="6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4"/>
      <c r="F722" s="1"/>
      <c r="G722" s="6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4"/>
      <c r="F723" s="1"/>
      <c r="G723" s="6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4"/>
      <c r="F724" s="1"/>
      <c r="G724" s="6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4"/>
      <c r="F725" s="1"/>
      <c r="G725" s="6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4"/>
      <c r="F726" s="1"/>
      <c r="G726" s="6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4"/>
      <c r="F727" s="1"/>
      <c r="G727" s="6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4"/>
      <c r="F728" s="1"/>
      <c r="G728" s="6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4"/>
      <c r="F729" s="1"/>
      <c r="G729" s="6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4"/>
      <c r="F730" s="1"/>
      <c r="G730" s="6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4"/>
      <c r="F731" s="1"/>
      <c r="G731" s="6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4"/>
      <c r="F732" s="1"/>
      <c r="G732" s="6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4"/>
      <c r="F733" s="1"/>
      <c r="G733" s="6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4"/>
      <c r="F734" s="1"/>
      <c r="G734" s="6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4"/>
      <c r="F735" s="1"/>
      <c r="G735" s="6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4"/>
      <c r="F736" s="1"/>
      <c r="G736" s="6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4"/>
      <c r="F737" s="1"/>
      <c r="G737" s="6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4"/>
      <c r="F738" s="1"/>
      <c r="G738" s="6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4"/>
      <c r="F739" s="1"/>
      <c r="G739" s="6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4"/>
      <c r="F740" s="1"/>
      <c r="G740" s="6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4"/>
      <c r="F741" s="1"/>
      <c r="G741" s="6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4"/>
      <c r="F742" s="1"/>
      <c r="G742" s="6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4"/>
      <c r="F743" s="1"/>
      <c r="G743" s="6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4"/>
      <c r="F744" s="1"/>
      <c r="G744" s="6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4"/>
      <c r="F745" s="1"/>
      <c r="G745" s="6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4"/>
      <c r="F746" s="1"/>
      <c r="G746" s="6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4"/>
      <c r="F747" s="1"/>
      <c r="G747" s="6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4"/>
      <c r="F748" s="1"/>
      <c r="G748" s="6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4"/>
      <c r="F749" s="1"/>
      <c r="G749" s="6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4"/>
      <c r="F750" s="1"/>
      <c r="G750" s="6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4"/>
      <c r="F751" s="1"/>
      <c r="G751" s="6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4"/>
      <c r="F752" s="1"/>
      <c r="G752" s="6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4"/>
      <c r="F753" s="1"/>
      <c r="G753" s="6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4"/>
      <c r="F754" s="1"/>
      <c r="G754" s="6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4"/>
      <c r="F755" s="1"/>
      <c r="G755" s="6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4"/>
      <c r="F756" s="1"/>
      <c r="G756" s="6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4"/>
      <c r="F757" s="1"/>
      <c r="G757" s="6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4"/>
      <c r="F758" s="1"/>
      <c r="G758" s="6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4"/>
      <c r="F759" s="1"/>
      <c r="G759" s="6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4"/>
      <c r="F760" s="1"/>
      <c r="G760" s="6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4"/>
      <c r="F761" s="1"/>
      <c r="G761" s="6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4"/>
      <c r="F762" s="1"/>
      <c r="G762" s="6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4"/>
      <c r="F763" s="1"/>
      <c r="G763" s="6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4"/>
      <c r="F764" s="1"/>
      <c r="G764" s="6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4"/>
      <c r="F765" s="1"/>
      <c r="G765" s="6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4"/>
      <c r="F766" s="1"/>
      <c r="G766" s="6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4"/>
      <c r="F767" s="1"/>
      <c r="G767" s="6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4"/>
      <c r="F768" s="1"/>
      <c r="G768" s="6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4"/>
      <c r="F769" s="1"/>
      <c r="G769" s="6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4"/>
      <c r="F770" s="1"/>
      <c r="G770" s="6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4"/>
      <c r="F771" s="1"/>
      <c r="G771" s="6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4"/>
      <c r="F772" s="1"/>
      <c r="G772" s="6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4"/>
      <c r="F773" s="1"/>
      <c r="G773" s="6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4"/>
      <c r="F774" s="1"/>
      <c r="G774" s="6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4"/>
      <c r="F775" s="1"/>
      <c r="G775" s="6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4"/>
      <c r="F776" s="1"/>
      <c r="G776" s="6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4"/>
      <c r="F777" s="1"/>
      <c r="G777" s="6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4"/>
      <c r="F778" s="1"/>
      <c r="G778" s="6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4"/>
      <c r="F779" s="1"/>
      <c r="G779" s="6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4"/>
      <c r="F780" s="1"/>
      <c r="G780" s="6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4"/>
      <c r="F781" s="1"/>
      <c r="G781" s="6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4"/>
      <c r="F782" s="1"/>
      <c r="G782" s="6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4"/>
      <c r="F783" s="1"/>
      <c r="G783" s="6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4"/>
      <c r="F784" s="1"/>
      <c r="G784" s="6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4"/>
      <c r="F785" s="1"/>
      <c r="G785" s="6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4"/>
      <c r="F786" s="1"/>
      <c r="G786" s="6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4"/>
      <c r="F787" s="1"/>
      <c r="G787" s="6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4"/>
      <c r="F788" s="1"/>
      <c r="G788" s="6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4"/>
      <c r="F789" s="1"/>
      <c r="G789" s="6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4"/>
      <c r="F790" s="1"/>
      <c r="G790" s="6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4"/>
      <c r="F791" s="1"/>
      <c r="G791" s="6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4"/>
      <c r="F792" s="1"/>
      <c r="G792" s="6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4"/>
      <c r="F793" s="1"/>
      <c r="G793" s="6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4"/>
      <c r="F794" s="1"/>
      <c r="G794" s="6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4"/>
      <c r="F795" s="1"/>
      <c r="G795" s="6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4"/>
      <c r="F796" s="1"/>
      <c r="G796" s="6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4"/>
      <c r="F797" s="1"/>
      <c r="G797" s="6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4"/>
      <c r="F798" s="1"/>
      <c r="G798" s="6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4"/>
      <c r="F799" s="1"/>
      <c r="G799" s="6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4"/>
      <c r="F800" s="1"/>
      <c r="G800" s="6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4"/>
      <c r="F801" s="1"/>
      <c r="G801" s="6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4"/>
      <c r="F802" s="1"/>
      <c r="G802" s="6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4"/>
      <c r="F803" s="1"/>
      <c r="G803" s="6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4"/>
      <c r="F804" s="1"/>
      <c r="G804" s="6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4"/>
      <c r="F805" s="1"/>
      <c r="G805" s="6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4"/>
      <c r="F806" s="1"/>
      <c r="G806" s="6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4"/>
      <c r="F807" s="1"/>
      <c r="G807" s="6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4"/>
      <c r="F808" s="1"/>
      <c r="G808" s="6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4"/>
      <c r="F809" s="1"/>
      <c r="G809" s="6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4"/>
      <c r="F810" s="1"/>
      <c r="G810" s="6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4"/>
      <c r="F811" s="1"/>
      <c r="G811" s="6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4"/>
      <c r="F812" s="1"/>
      <c r="G812" s="6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4"/>
      <c r="F813" s="1"/>
      <c r="G813" s="6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4"/>
      <c r="F814" s="1"/>
      <c r="G814" s="6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4"/>
      <c r="F815" s="1"/>
      <c r="G815" s="6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4"/>
      <c r="F816" s="1"/>
      <c r="G816" s="6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4"/>
      <c r="F817" s="1"/>
      <c r="G817" s="6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4"/>
      <c r="F818" s="1"/>
      <c r="G818" s="6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4"/>
      <c r="F819" s="1"/>
      <c r="G819" s="6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4"/>
      <c r="F820" s="1"/>
      <c r="G820" s="6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4"/>
      <c r="F821" s="1"/>
      <c r="G821" s="6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4"/>
      <c r="F822" s="1"/>
      <c r="G822" s="6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4"/>
      <c r="F823" s="1"/>
      <c r="G823" s="6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4"/>
      <c r="F824" s="1"/>
      <c r="G824" s="6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4"/>
      <c r="F825" s="1"/>
      <c r="G825" s="6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4"/>
      <c r="F826" s="1"/>
      <c r="G826" s="6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4"/>
      <c r="F827" s="1"/>
      <c r="G827" s="6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4"/>
      <c r="F828" s="1"/>
      <c r="G828" s="6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4"/>
      <c r="F829" s="1"/>
      <c r="G829" s="6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4"/>
      <c r="F830" s="1"/>
      <c r="G830" s="6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4"/>
      <c r="F831" s="1"/>
      <c r="G831" s="6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4"/>
      <c r="F832" s="1"/>
      <c r="G832" s="6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4"/>
      <c r="F833" s="1"/>
      <c r="G833" s="6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4"/>
      <c r="F834" s="1"/>
      <c r="G834" s="6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4"/>
      <c r="F835" s="1"/>
      <c r="G835" s="6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4"/>
      <c r="F836" s="1"/>
      <c r="G836" s="6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4"/>
      <c r="F837" s="1"/>
      <c r="G837" s="6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4"/>
      <c r="F838" s="1"/>
      <c r="G838" s="6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4"/>
      <c r="F839" s="1"/>
      <c r="G839" s="6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4"/>
      <c r="F840" s="1"/>
      <c r="G840" s="6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4"/>
      <c r="F841" s="1"/>
      <c r="G841" s="6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4"/>
      <c r="F842" s="1"/>
      <c r="G842" s="6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4"/>
      <c r="F843" s="1"/>
      <c r="G843" s="6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4"/>
      <c r="F844" s="1"/>
      <c r="G844" s="6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4"/>
      <c r="F845" s="1"/>
      <c r="G845" s="6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4"/>
      <c r="F846" s="1"/>
      <c r="G846" s="6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4"/>
      <c r="F847" s="1"/>
      <c r="G847" s="6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4"/>
      <c r="F848" s="1"/>
      <c r="G848" s="6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4"/>
      <c r="F849" s="1"/>
      <c r="G849" s="6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4"/>
      <c r="F850" s="1"/>
      <c r="G850" s="6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4"/>
      <c r="F851" s="1"/>
      <c r="G851" s="6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4"/>
      <c r="F852" s="1"/>
      <c r="G852" s="6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4"/>
      <c r="F853" s="1"/>
      <c r="G853" s="6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4"/>
      <c r="F854" s="1"/>
      <c r="G854" s="6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4"/>
      <c r="F855" s="1"/>
      <c r="G855" s="6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4"/>
      <c r="F856" s="1"/>
      <c r="G856" s="6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4"/>
      <c r="F857" s="1"/>
      <c r="G857" s="6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4"/>
      <c r="F858" s="1"/>
      <c r="G858" s="6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4"/>
      <c r="F859" s="1"/>
      <c r="G859" s="6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4"/>
      <c r="F860" s="1"/>
      <c r="G860" s="6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4"/>
      <c r="F861" s="1"/>
      <c r="G861" s="6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4"/>
      <c r="F862" s="1"/>
      <c r="G862" s="6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4"/>
      <c r="F863" s="1"/>
      <c r="G863" s="6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4"/>
      <c r="F864" s="1"/>
      <c r="G864" s="6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4"/>
      <c r="F865" s="1"/>
      <c r="G865" s="6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4"/>
      <c r="F866" s="1"/>
      <c r="G866" s="6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4"/>
      <c r="F867" s="1"/>
      <c r="G867" s="6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4"/>
      <c r="F868" s="1"/>
      <c r="G868" s="6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4"/>
      <c r="F869" s="1"/>
      <c r="G869" s="6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4"/>
      <c r="F870" s="1"/>
      <c r="G870" s="6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4"/>
      <c r="F871" s="1"/>
      <c r="G871" s="6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4"/>
      <c r="F872" s="1"/>
      <c r="G872" s="6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4"/>
      <c r="F873" s="1"/>
      <c r="G873" s="6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4"/>
      <c r="F874" s="1"/>
      <c r="G874" s="6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4"/>
      <c r="F875" s="1"/>
      <c r="G875" s="6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4"/>
      <c r="F876" s="1"/>
      <c r="G876" s="6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4"/>
      <c r="F877" s="1"/>
      <c r="G877" s="6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4"/>
      <c r="F878" s="1"/>
      <c r="G878" s="6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4"/>
      <c r="F879" s="1"/>
      <c r="G879" s="6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4"/>
      <c r="F880" s="1"/>
      <c r="G880" s="6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4"/>
      <c r="F881" s="1"/>
      <c r="G881" s="6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4"/>
      <c r="F882" s="1"/>
      <c r="G882" s="6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4"/>
      <c r="F883" s="1"/>
      <c r="G883" s="6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4"/>
      <c r="F884" s="1"/>
      <c r="G884" s="6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4"/>
      <c r="F885" s="1"/>
      <c r="G885" s="6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4"/>
      <c r="F886" s="1"/>
      <c r="G886" s="6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4"/>
      <c r="F887" s="1"/>
      <c r="G887" s="6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4"/>
      <c r="F888" s="1"/>
      <c r="G888" s="6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4"/>
      <c r="F889" s="1"/>
      <c r="G889" s="6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4"/>
      <c r="F890" s="1"/>
      <c r="G890" s="6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4"/>
      <c r="F891" s="1"/>
      <c r="G891" s="6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4"/>
      <c r="F892" s="1"/>
      <c r="G892" s="6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4"/>
      <c r="F893" s="1"/>
      <c r="G893" s="6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4"/>
      <c r="F894" s="1"/>
      <c r="G894" s="6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4"/>
      <c r="F895" s="1"/>
      <c r="G895" s="6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4"/>
      <c r="F896" s="1"/>
      <c r="G896" s="6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4"/>
      <c r="F897" s="1"/>
      <c r="G897" s="6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4"/>
      <c r="F898" s="1"/>
      <c r="G898" s="6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4"/>
      <c r="F899" s="1"/>
      <c r="G899" s="6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4"/>
      <c r="F900" s="1"/>
      <c r="G900" s="6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4"/>
      <c r="F901" s="1"/>
      <c r="G901" s="6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4"/>
      <c r="F902" s="1"/>
      <c r="G902" s="6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4"/>
      <c r="F903" s="1"/>
      <c r="G903" s="6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4"/>
      <c r="F904" s="1"/>
      <c r="G904" s="6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4"/>
      <c r="F905" s="1"/>
      <c r="G905" s="6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4"/>
      <c r="F906" s="1"/>
      <c r="G906" s="6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4"/>
      <c r="F907" s="1"/>
      <c r="G907" s="6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4"/>
      <c r="F908" s="1"/>
      <c r="G908" s="6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4"/>
      <c r="F909" s="1"/>
      <c r="G909" s="6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4"/>
      <c r="F910" s="1"/>
      <c r="G910" s="6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4"/>
      <c r="F911" s="1"/>
      <c r="G911" s="6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4"/>
      <c r="F912" s="1"/>
      <c r="G912" s="6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4"/>
      <c r="F913" s="1"/>
      <c r="G913" s="6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4"/>
      <c r="F914" s="1"/>
      <c r="G914" s="6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4"/>
      <c r="F915" s="1"/>
      <c r="G915" s="6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4"/>
      <c r="F916" s="1"/>
      <c r="G916" s="6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4"/>
      <c r="F917" s="1"/>
      <c r="G917" s="6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4"/>
      <c r="F918" s="1"/>
      <c r="G918" s="6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4"/>
      <c r="F919" s="1"/>
      <c r="G919" s="6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4"/>
      <c r="F920" s="1"/>
      <c r="G920" s="6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4"/>
      <c r="F921" s="1"/>
      <c r="G921" s="6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4"/>
      <c r="F922" s="1"/>
      <c r="G922" s="6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4"/>
      <c r="F923" s="1"/>
      <c r="G923" s="6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4"/>
      <c r="F924" s="1"/>
      <c r="G924" s="6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4"/>
      <c r="F925" s="1"/>
      <c r="G925" s="6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4"/>
      <c r="F926" s="1"/>
      <c r="G926" s="6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4"/>
      <c r="F927" s="1"/>
      <c r="G927" s="6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4"/>
      <c r="F928" s="1"/>
      <c r="G928" s="6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4"/>
      <c r="F929" s="1"/>
      <c r="G929" s="6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4"/>
      <c r="F930" s="1"/>
      <c r="G930" s="6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4"/>
      <c r="F931" s="1"/>
      <c r="G931" s="6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4"/>
      <c r="F932" s="1"/>
      <c r="G932" s="6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4"/>
      <c r="F933" s="1"/>
      <c r="G933" s="6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4"/>
      <c r="F934" s="1"/>
      <c r="G934" s="6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4"/>
      <c r="F935" s="1"/>
      <c r="G935" s="6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4"/>
      <c r="F936" s="1"/>
      <c r="G936" s="6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4"/>
      <c r="F937" s="1"/>
      <c r="G937" s="6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4"/>
      <c r="F938" s="1"/>
      <c r="G938" s="6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4"/>
      <c r="F939" s="1"/>
      <c r="G939" s="6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4"/>
      <c r="F940" s="1"/>
      <c r="G940" s="6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4"/>
      <c r="F941" s="1"/>
      <c r="G941" s="6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4"/>
      <c r="F942" s="1"/>
      <c r="G942" s="6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4"/>
      <c r="F943" s="1"/>
      <c r="G943" s="6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4"/>
      <c r="F944" s="1"/>
      <c r="G944" s="6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4"/>
      <c r="F945" s="1"/>
      <c r="G945" s="6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4"/>
      <c r="F946" s="1"/>
      <c r="G946" s="6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4"/>
      <c r="F947" s="1"/>
      <c r="G947" s="6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4"/>
      <c r="F948" s="1"/>
      <c r="G948" s="6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4"/>
      <c r="F949" s="1"/>
      <c r="G949" s="6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4"/>
      <c r="F950" s="1"/>
      <c r="G950" s="6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4"/>
      <c r="F951" s="1"/>
      <c r="G951" s="6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4"/>
      <c r="F952" s="1"/>
      <c r="G952" s="6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4"/>
      <c r="F953" s="1"/>
      <c r="G953" s="6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4"/>
      <c r="F954" s="1"/>
      <c r="G954" s="6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4"/>
      <c r="F955" s="1"/>
      <c r="G955" s="6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4"/>
      <c r="F956" s="1"/>
      <c r="G956" s="6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4"/>
      <c r="F957" s="1"/>
      <c r="G957" s="6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4"/>
      <c r="F958" s="1"/>
      <c r="G958" s="6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4"/>
      <c r="F959" s="1"/>
      <c r="G959" s="6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4"/>
      <c r="F960" s="1"/>
      <c r="G960" s="6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4"/>
      <c r="F961" s="1"/>
      <c r="G961" s="6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4"/>
      <c r="F962" s="1"/>
      <c r="G962" s="6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4"/>
      <c r="F963" s="1"/>
      <c r="G963" s="6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4"/>
      <c r="F964" s="1"/>
      <c r="G964" s="6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4"/>
      <c r="F965" s="1"/>
      <c r="G965" s="6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4"/>
      <c r="F966" s="1"/>
      <c r="G966" s="6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4"/>
      <c r="F967" s="1"/>
      <c r="G967" s="6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4"/>
      <c r="F968" s="1"/>
      <c r="G968" s="6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4"/>
      <c r="F969" s="1"/>
      <c r="G969" s="6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4"/>
      <c r="F970" s="1"/>
      <c r="G970" s="6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4"/>
      <c r="F971" s="1"/>
      <c r="G971" s="6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4"/>
      <c r="F972" s="1"/>
      <c r="G972" s="6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4"/>
      <c r="F973" s="1"/>
      <c r="G973" s="6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4"/>
      <c r="F974" s="1"/>
      <c r="G974" s="6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4"/>
      <c r="F975" s="1"/>
      <c r="G975" s="6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4"/>
      <c r="F976" s="1"/>
      <c r="G976" s="6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4"/>
      <c r="F977" s="1"/>
      <c r="G977" s="6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4"/>
      <c r="F978" s="1"/>
      <c r="G978" s="6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4"/>
      <c r="F979" s="1"/>
      <c r="G979" s="6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4"/>
      <c r="F980" s="1"/>
      <c r="G980" s="6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4"/>
      <c r="F981" s="1"/>
      <c r="G981" s="6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4"/>
      <c r="F982" s="1"/>
      <c r="G982" s="6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4"/>
      <c r="F983" s="1"/>
      <c r="G983" s="6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4"/>
      <c r="F984" s="1"/>
      <c r="G984" s="6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4"/>
      <c r="F985" s="1"/>
      <c r="G985" s="6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4"/>
      <c r="F986" s="1"/>
      <c r="G986" s="6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4"/>
      <c r="F987" s="1"/>
      <c r="G987" s="6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4"/>
      <c r="F988" s="1"/>
      <c r="G988" s="6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4"/>
      <c r="F989" s="1"/>
      <c r="G989" s="6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4"/>
      <c r="F990" s="1"/>
      <c r="G990" s="6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4"/>
      <c r="F991" s="1"/>
      <c r="G991" s="6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4"/>
      <c r="F992" s="1"/>
      <c r="G992" s="6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4"/>
      <c r="F993" s="1"/>
      <c r="G993" s="6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4"/>
      <c r="F994" s="1"/>
      <c r="G994" s="6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4"/>
      <c r="F995" s="1"/>
      <c r="G995" s="6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4"/>
      <c r="F996" s="1"/>
      <c r="G996" s="6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4"/>
      <c r="F997" s="1"/>
      <c r="G997" s="6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4"/>
      <c r="F998" s="1"/>
      <c r="G998" s="6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4"/>
      <c r="F999" s="1"/>
      <c r="G999" s="67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4"/>
      <c r="F1000" s="1"/>
      <c r="G1000" s="67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4"/>
      <c r="F1001" s="1"/>
      <c r="G1001" s="67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4"/>
      <c r="F1002" s="1"/>
      <c r="G1002" s="67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">
    <mergeCell ref="C1:G2"/>
    <mergeCell ref="B4:G5"/>
    <mergeCell ref="B40:G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A70" zoomScale="86" zoomScaleNormal="86" workbookViewId="0">
      <selection activeCell="D45" sqref="D45"/>
    </sheetView>
  </sheetViews>
  <sheetFormatPr baseColWidth="10" defaultColWidth="14.44140625" defaultRowHeight="15" customHeight="1" x14ac:dyDescent="0.25"/>
  <cols>
    <col min="1" max="1" width="45.77734375" customWidth="1"/>
    <col min="2" max="2" width="21.109375" customWidth="1"/>
    <col min="3" max="6" width="25.6640625" customWidth="1"/>
    <col min="7" max="26" width="8.6640625" customWidth="1"/>
  </cols>
  <sheetData>
    <row r="1" spans="1:26" s="33" customFormat="1" ht="12.75" customHeight="1" x14ac:dyDescent="0.25">
      <c r="A1" s="3" t="s">
        <v>132</v>
      </c>
      <c r="B1" s="2" t="s">
        <v>133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3" customFormat="1" ht="12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3" customFormat="1" ht="12.75" customHeight="1" x14ac:dyDescent="0.25">
      <c r="A3" s="3" t="s">
        <v>134</v>
      </c>
      <c r="B3" s="26">
        <v>10000</v>
      </c>
      <c r="C3" s="2" t="s">
        <v>135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3" customFormat="1" ht="12.75" customHeight="1" x14ac:dyDescent="0.25">
      <c r="A4" s="2"/>
      <c r="B4" s="2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3" customFormat="1" ht="12.75" customHeight="1" x14ac:dyDescent="0.25">
      <c r="A5" s="3" t="s">
        <v>136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2" t="s">
        <v>1</v>
      </c>
      <c r="B6" s="5">
        <v>6</v>
      </c>
      <c r="C6" s="2" t="s">
        <v>129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" t="s">
        <v>3</v>
      </c>
      <c r="B7" s="5">
        <v>10</v>
      </c>
      <c r="C7" s="2" t="s">
        <v>129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3" t="s">
        <v>128</v>
      </c>
      <c r="B8" s="35">
        <f>B6*B7</f>
        <v>60</v>
      </c>
      <c r="C8" s="2" t="s">
        <v>149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 t="s">
        <v>108</v>
      </c>
      <c r="B9" s="7">
        <v>13.2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" t="s">
        <v>5</v>
      </c>
      <c r="B10" s="5">
        <v>365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" t="s">
        <v>4</v>
      </c>
      <c r="B11" s="6">
        <f>B9*B10</f>
        <v>4818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.75" customHeight="1" x14ac:dyDescent="0.25">
      <c r="A12" s="11" t="s">
        <v>109</v>
      </c>
      <c r="B12" s="8">
        <v>100000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customHeight="1" x14ac:dyDescent="0.25">
      <c r="A13" s="2" t="s">
        <v>110</v>
      </c>
      <c r="B13" s="9">
        <f>B12/B11</f>
        <v>20.755500207555002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2" t="s">
        <v>9</v>
      </c>
      <c r="B14" s="10">
        <v>0.11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11" t="s">
        <v>10</v>
      </c>
      <c r="B15" s="12">
        <v>25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25">
      <c r="A16" s="11" t="s">
        <v>11</v>
      </c>
      <c r="B16" s="5">
        <v>0.25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25">
      <c r="A17" s="13" t="s">
        <v>12</v>
      </c>
      <c r="B17" s="14">
        <f>B15*B16</f>
        <v>6.25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25">
      <c r="A18" s="2" t="s">
        <v>14</v>
      </c>
      <c r="B18" s="12">
        <v>100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11" t="s">
        <v>15</v>
      </c>
      <c r="B19" s="5">
        <v>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x14ac:dyDescent="0.25">
      <c r="A20" s="13" t="s">
        <v>16</v>
      </c>
      <c r="B20" s="14">
        <f>B18*B19</f>
        <v>100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11" t="s">
        <v>17</v>
      </c>
      <c r="B21" s="12">
        <v>25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11" t="s">
        <v>18</v>
      </c>
      <c r="B22" s="5">
        <v>0.1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13" t="s">
        <v>19</v>
      </c>
      <c r="B23" s="15">
        <f>B21*B22</f>
        <v>2.5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11" t="s">
        <v>20</v>
      </c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72" customHeight="1" x14ac:dyDescent="0.25">
      <c r="A25" s="108" t="s">
        <v>21</v>
      </c>
      <c r="B25" s="10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6" customHeight="1" x14ac:dyDescent="0.25">
      <c r="A26" s="11" t="s">
        <v>22</v>
      </c>
      <c r="B26" s="6">
        <f>C34</f>
        <v>20.833333333333332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6.5" customHeight="1" x14ac:dyDescent="0.25">
      <c r="A27" s="2"/>
      <c r="B27" s="1"/>
      <c r="C27" s="106"/>
      <c r="D27" s="107"/>
      <c r="E27" s="106"/>
      <c r="F27" s="10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8" customHeight="1" x14ac:dyDescent="0.25">
      <c r="A28" s="17" t="s">
        <v>25</v>
      </c>
      <c r="B28" s="18" t="s">
        <v>26</v>
      </c>
      <c r="C28" s="18" t="s">
        <v>28</v>
      </c>
      <c r="D28" s="18" t="s">
        <v>29</v>
      </c>
      <c r="E28" s="18" t="s">
        <v>30</v>
      </c>
      <c r="F28" s="18" t="s">
        <v>31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36.75" customHeight="1" x14ac:dyDescent="0.25">
      <c r="A29" s="16" t="s">
        <v>32</v>
      </c>
      <c r="B29" s="75" t="s">
        <v>145</v>
      </c>
      <c r="C29" s="75" t="s">
        <v>144</v>
      </c>
      <c r="D29" s="75" t="s">
        <v>144</v>
      </c>
      <c r="E29" s="75" t="s">
        <v>146</v>
      </c>
      <c r="F29" s="75" t="s">
        <v>146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 x14ac:dyDescent="0.25">
      <c r="A30" s="2" t="s">
        <v>34</v>
      </c>
      <c r="B30" s="8">
        <v>1220</v>
      </c>
      <c r="C30" s="8">
        <v>1250</v>
      </c>
      <c r="D30" s="8">
        <v>1250</v>
      </c>
      <c r="E30" s="5">
        <v>685</v>
      </c>
      <c r="F30" s="5">
        <v>685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" t="s">
        <v>35</v>
      </c>
      <c r="B31" s="8">
        <v>25</v>
      </c>
      <c r="C31" s="8">
        <v>60</v>
      </c>
      <c r="D31" s="8">
        <v>60</v>
      </c>
      <c r="E31" s="5">
        <v>25</v>
      </c>
      <c r="F31" s="5">
        <v>25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36" customFormat="1" ht="12.75" customHeight="1" x14ac:dyDescent="0.25">
      <c r="A32" s="83" t="s">
        <v>150</v>
      </c>
      <c r="B32" s="84">
        <f>1839/2.5</f>
        <v>735.6</v>
      </c>
      <c r="C32" s="84">
        <f>475</f>
        <v>475</v>
      </c>
      <c r="D32" s="84">
        <f>475</f>
        <v>475</v>
      </c>
      <c r="E32" s="85">
        <f>1535/2.5</f>
        <v>614</v>
      </c>
      <c r="F32" s="85">
        <f>1535/2.5</f>
        <v>614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36" customFormat="1" ht="12.75" customHeight="1" x14ac:dyDescent="0.25">
      <c r="A33" s="83" t="s">
        <v>151</v>
      </c>
      <c r="B33" s="86">
        <f>B32/$C32</f>
        <v>1.5486315789473684</v>
      </c>
      <c r="C33" s="84"/>
      <c r="D33" s="84"/>
      <c r="E33" s="109">
        <f>E32/$C32</f>
        <v>1.2926315789473684</v>
      </c>
      <c r="F33" s="10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2" t="s">
        <v>36</v>
      </c>
      <c r="B34" s="6">
        <f t="shared" ref="B34:F34" si="0">B30/B31</f>
        <v>48.8</v>
      </c>
      <c r="C34" s="6">
        <f t="shared" si="0"/>
        <v>20.833333333333332</v>
      </c>
      <c r="D34" s="6">
        <f t="shared" si="0"/>
        <v>20.833333333333332</v>
      </c>
      <c r="E34" s="19">
        <f t="shared" si="0"/>
        <v>27.4</v>
      </c>
      <c r="F34" s="19">
        <f t="shared" si="0"/>
        <v>27.4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" t="s">
        <v>106</v>
      </c>
      <c r="B35" s="20">
        <v>240</v>
      </c>
      <c r="C35" s="21">
        <f>C30*2</f>
        <v>2500</v>
      </c>
      <c r="D35" s="20">
        <f>C35*0.8</f>
        <v>2000</v>
      </c>
      <c r="E35" s="21">
        <v>1500</v>
      </c>
      <c r="F35" s="20">
        <f>E35*0.8</f>
        <v>1200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2" t="s">
        <v>53</v>
      </c>
      <c r="B36" s="15">
        <f>B35/B30</f>
        <v>0.19672131147540983</v>
      </c>
      <c r="C36" s="15">
        <f>C35/C30</f>
        <v>2</v>
      </c>
      <c r="D36" s="15">
        <f>D35/D30</f>
        <v>1.6</v>
      </c>
      <c r="E36" s="15">
        <f>E35/E30</f>
        <v>2.1897810218978102</v>
      </c>
      <c r="F36" s="15">
        <f>F35/F30</f>
        <v>1.7518248175182483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" t="s">
        <v>55</v>
      </c>
      <c r="B37" s="15">
        <f>B35/B31</f>
        <v>9.6</v>
      </c>
      <c r="C37" s="15">
        <f>C35/C31</f>
        <v>41.666666666666664</v>
      </c>
      <c r="D37" s="15">
        <f>D35/D31</f>
        <v>33.333333333333336</v>
      </c>
      <c r="E37" s="15">
        <f>E35/E31</f>
        <v>60</v>
      </c>
      <c r="F37" s="15">
        <f>F35/F31</f>
        <v>48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2" t="s">
        <v>56</v>
      </c>
      <c r="B38" s="22">
        <v>0</v>
      </c>
      <c r="C38" s="22">
        <f>200/60</f>
        <v>3.3333333333333335</v>
      </c>
      <c r="D38" s="22">
        <f>C38</f>
        <v>3.3333333333333335</v>
      </c>
      <c r="E38" s="22">
        <f>C38</f>
        <v>3.3333333333333335</v>
      </c>
      <c r="F38" s="22">
        <f>C38</f>
        <v>3.3333333333333335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" t="s">
        <v>57</v>
      </c>
      <c r="B39" s="8">
        <v>3000</v>
      </c>
      <c r="C39" s="8">
        <v>100000</v>
      </c>
      <c r="D39" s="8">
        <v>100000</v>
      </c>
      <c r="E39" s="8">
        <v>100000</v>
      </c>
      <c r="F39" s="8">
        <v>100000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11" t="s">
        <v>58</v>
      </c>
      <c r="B40" s="9">
        <f t="shared" ref="B40" si="1">100000/B39</f>
        <v>33.333333333333336</v>
      </c>
      <c r="C40" s="87">
        <v>3</v>
      </c>
      <c r="D40" s="87">
        <v>3</v>
      </c>
      <c r="E40" s="87">
        <v>3</v>
      </c>
      <c r="F40" s="87">
        <v>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11" t="s">
        <v>60</v>
      </c>
      <c r="B41" s="22">
        <v>99</v>
      </c>
      <c r="C41" s="88">
        <f>C35</f>
        <v>2500</v>
      </c>
      <c r="D41" s="88">
        <f t="shared" ref="D41:F41" si="2">D35</f>
        <v>2000</v>
      </c>
      <c r="E41" s="88">
        <f t="shared" si="2"/>
        <v>1500</v>
      </c>
      <c r="F41" s="88">
        <f t="shared" si="2"/>
        <v>1200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.75" customHeight="1" x14ac:dyDescent="0.25">
      <c r="A42" s="11" t="s">
        <v>61</v>
      </c>
      <c r="B42" s="79">
        <f>B40*B41</f>
        <v>3300.0000000000005</v>
      </c>
      <c r="C42" s="89">
        <f t="shared" ref="C42:F42" si="3">C40*C41-C41</f>
        <v>5000</v>
      </c>
      <c r="D42" s="89">
        <f t="shared" si="3"/>
        <v>4000</v>
      </c>
      <c r="E42" s="89">
        <f t="shared" si="3"/>
        <v>3000</v>
      </c>
      <c r="F42" s="89">
        <f t="shared" si="3"/>
        <v>2400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13" t="s">
        <v>62</v>
      </c>
      <c r="B43" s="1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1" t="s">
        <v>63</v>
      </c>
      <c r="B44" s="110">
        <f>$B$11/B39</f>
        <v>1.6060000000000001</v>
      </c>
      <c r="C44" s="111">
        <f t="shared" ref="C44:F44" si="4">$B$11/C39</f>
        <v>4.8180000000000001E-2</v>
      </c>
      <c r="D44" s="111">
        <f t="shared" si="4"/>
        <v>4.8180000000000001E-2</v>
      </c>
      <c r="E44" s="111">
        <f t="shared" si="4"/>
        <v>4.8180000000000001E-2</v>
      </c>
      <c r="F44" s="111">
        <f t="shared" si="4"/>
        <v>4.8180000000000001E-2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11" t="s">
        <v>64</v>
      </c>
      <c r="B45" s="15">
        <f t="shared" ref="B45:F45" si="5">B44*B41</f>
        <v>158.994</v>
      </c>
      <c r="C45" s="15">
        <f>C44*C41</f>
        <v>120.45</v>
      </c>
      <c r="D45" s="15">
        <f t="shared" si="5"/>
        <v>96.36</v>
      </c>
      <c r="E45" s="15">
        <f t="shared" si="5"/>
        <v>72.27</v>
      </c>
      <c r="F45" s="15">
        <f t="shared" si="5"/>
        <v>57.816000000000003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11" t="s">
        <v>65</v>
      </c>
      <c r="B46" s="15">
        <f>B17*B44</f>
        <v>10.037500000000001</v>
      </c>
      <c r="C46" s="79">
        <f>C17*C44</f>
        <v>0</v>
      </c>
      <c r="D46" s="79">
        <f>D17*D44</f>
        <v>0</v>
      </c>
      <c r="E46" s="79">
        <f>E17*E44</f>
        <v>0</v>
      </c>
      <c r="F46" s="79">
        <f>F17*F44</f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8.5" customHeight="1" x14ac:dyDescent="0.25">
      <c r="A47" s="11" t="s">
        <v>66</v>
      </c>
      <c r="B47" s="15">
        <f t="shared" ref="B47:F47" si="6">B45+B46</f>
        <v>169.03149999999999</v>
      </c>
      <c r="C47" s="15">
        <f t="shared" si="6"/>
        <v>120.45</v>
      </c>
      <c r="D47" s="15">
        <f t="shared" si="6"/>
        <v>96.36</v>
      </c>
      <c r="E47" s="15">
        <f t="shared" si="6"/>
        <v>72.27</v>
      </c>
      <c r="F47" s="15">
        <f t="shared" si="6"/>
        <v>57.816000000000003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8.5" customHeight="1" x14ac:dyDescent="0.25">
      <c r="A48" s="11" t="s">
        <v>67</v>
      </c>
      <c r="B48" s="23">
        <f>B47/B31</f>
        <v>6.76126</v>
      </c>
      <c r="C48" s="23">
        <f>C47/C31</f>
        <v>2.0074999999999998</v>
      </c>
      <c r="D48" s="23">
        <f>D47/D31</f>
        <v>1.6060000000000001</v>
      </c>
      <c r="E48" s="23">
        <f>E47/E31</f>
        <v>2.8908</v>
      </c>
      <c r="F48" s="23">
        <f>F47/F31</f>
        <v>2.31264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13" t="s">
        <v>68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11" t="s">
        <v>69</v>
      </c>
      <c r="B50" s="6">
        <f>B30/1000*$B$11</f>
        <v>5877.96</v>
      </c>
      <c r="C50" s="6">
        <f>C30/1000*$B$11</f>
        <v>6022.5</v>
      </c>
      <c r="D50" s="6">
        <f>D30/1000*$B$11</f>
        <v>6022.5</v>
      </c>
      <c r="E50" s="6">
        <f>E30/1000*$B$11</f>
        <v>3300.3300000000004</v>
      </c>
      <c r="F50" s="6">
        <f>F30/1000*$B$11</f>
        <v>3300.3300000000004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11" t="s">
        <v>70</v>
      </c>
      <c r="B51" s="15">
        <f t="shared" ref="B51:F51" si="7">B50*$B$14</f>
        <v>646.57560000000001</v>
      </c>
      <c r="C51" s="15">
        <f t="shared" si="7"/>
        <v>662.47500000000002</v>
      </c>
      <c r="D51" s="15">
        <f t="shared" si="7"/>
        <v>662.47500000000002</v>
      </c>
      <c r="E51" s="15">
        <f t="shared" si="7"/>
        <v>363.03630000000004</v>
      </c>
      <c r="F51" s="15">
        <f t="shared" si="7"/>
        <v>363.03630000000004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11" t="s">
        <v>71</v>
      </c>
      <c r="B52" s="23">
        <f>B51/B31</f>
        <v>25.863023999999999</v>
      </c>
      <c r="C52" s="23">
        <f>C51/C31</f>
        <v>11.04125</v>
      </c>
      <c r="D52" s="23">
        <f>D51/D31</f>
        <v>11.04125</v>
      </c>
      <c r="E52" s="23">
        <f>E51/E31</f>
        <v>14.521452000000002</v>
      </c>
      <c r="F52" s="23">
        <f>F51/F31</f>
        <v>14.521452000000002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7" customHeight="1" x14ac:dyDescent="0.25">
      <c r="A53" s="11" t="s">
        <v>73</v>
      </c>
      <c r="B53" s="15">
        <f t="shared" ref="B53:F53" si="8">25*B52</f>
        <v>646.57560000000001</v>
      </c>
      <c r="C53" s="15">
        <f t="shared" si="8"/>
        <v>276.03125</v>
      </c>
      <c r="D53" s="15">
        <f t="shared" si="8"/>
        <v>276.03125</v>
      </c>
      <c r="E53" s="15">
        <f t="shared" si="8"/>
        <v>363.03630000000004</v>
      </c>
      <c r="F53" s="15">
        <f t="shared" si="8"/>
        <v>363.03630000000004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13" t="s">
        <v>75</v>
      </c>
      <c r="B54" s="15">
        <v>0</v>
      </c>
      <c r="C54" s="15">
        <f t="shared" ref="C54:F54" si="9">52*$B$23</f>
        <v>130</v>
      </c>
      <c r="D54" s="15">
        <f t="shared" si="9"/>
        <v>130</v>
      </c>
      <c r="E54" s="15">
        <f t="shared" si="9"/>
        <v>130</v>
      </c>
      <c r="F54" s="15">
        <f t="shared" si="9"/>
        <v>130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11" t="s">
        <v>76</v>
      </c>
      <c r="B55" s="23">
        <f>B54/B31</f>
        <v>0</v>
      </c>
      <c r="C55" s="23">
        <f>C54/C31</f>
        <v>2.1666666666666665</v>
      </c>
      <c r="D55" s="23">
        <f>D54/D31</f>
        <v>2.1666666666666665</v>
      </c>
      <c r="E55" s="23">
        <f>E54/E31</f>
        <v>5.2</v>
      </c>
      <c r="F55" s="23">
        <f>F54/F31</f>
        <v>5.2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2.25" customHeight="1" x14ac:dyDescent="0.25">
      <c r="A56" s="13" t="s">
        <v>79</v>
      </c>
      <c r="B56" s="24">
        <f>B48+B52+B55</f>
        <v>32.624284000000003</v>
      </c>
      <c r="C56" s="24">
        <f t="shared" ref="C56:F56" si="10">C48+C52+C55</f>
        <v>15.215416666666666</v>
      </c>
      <c r="D56" s="24">
        <f t="shared" si="10"/>
        <v>14.813916666666666</v>
      </c>
      <c r="E56" s="24">
        <f t="shared" si="10"/>
        <v>22.612252000000002</v>
      </c>
      <c r="F56" s="24">
        <f t="shared" si="10"/>
        <v>22.034092000000001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13" t="s">
        <v>84</v>
      </c>
      <c r="B57" s="1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7.799999999999997" customHeight="1" x14ac:dyDescent="0.25">
      <c r="A58" s="11" t="s">
        <v>85</v>
      </c>
      <c r="B58" s="1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9.4" customHeight="1" x14ac:dyDescent="0.25">
      <c r="A59" s="13" t="s">
        <v>86</v>
      </c>
      <c r="B59" s="15">
        <f t="shared" ref="B59:F59" si="11">B45+B53+B54+B57</f>
        <v>805.56960000000004</v>
      </c>
      <c r="C59" s="15">
        <f t="shared" si="11"/>
        <v>526.48125000000005</v>
      </c>
      <c r="D59" s="15">
        <f t="shared" si="11"/>
        <v>502.39125000000001</v>
      </c>
      <c r="E59" s="15">
        <f t="shared" si="11"/>
        <v>565.30629999999996</v>
      </c>
      <c r="F59" s="15">
        <f t="shared" si="11"/>
        <v>550.85230000000001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13"/>
      <c r="B60" s="15"/>
      <c r="C60" s="15"/>
      <c r="D60" s="15"/>
      <c r="E60" s="15"/>
      <c r="F60" s="1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13" t="s">
        <v>87</v>
      </c>
      <c r="B61" s="15"/>
      <c r="C61" s="15"/>
      <c r="D61" s="15"/>
      <c r="E61" s="15"/>
      <c r="F61" s="1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8.5" customHeight="1" x14ac:dyDescent="0.25">
      <c r="A62" s="25" t="s">
        <v>147</v>
      </c>
      <c r="B62" s="26">
        <v>25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13" t="s">
        <v>88</v>
      </c>
      <c r="B63" s="27">
        <f>$B$62*(B37+B38)</f>
        <v>240</v>
      </c>
      <c r="C63" s="27">
        <f>$B$62*(C37+C38)</f>
        <v>1125</v>
      </c>
      <c r="D63" s="27">
        <f t="shared" ref="D63:F63" si="12">$B$62*(D37+D38)</f>
        <v>916.66666666666674</v>
      </c>
      <c r="E63" s="27">
        <f t="shared" si="12"/>
        <v>1583.3333333333335</v>
      </c>
      <c r="F63" s="27">
        <f t="shared" si="12"/>
        <v>1283.3333333333335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2" t="s">
        <v>90</v>
      </c>
      <c r="B64" s="14">
        <f>B63+1*$B$62*$B$56</f>
        <v>1055.6071000000002</v>
      </c>
      <c r="C64" s="14">
        <f>C63+1*$B$62*C56</f>
        <v>1505.3854166666665</v>
      </c>
      <c r="D64" s="14">
        <f t="shared" ref="D64:F64" si="13">D63+1*$B$62*D56</f>
        <v>1287.0145833333333</v>
      </c>
      <c r="E64" s="14">
        <f t="shared" si="13"/>
        <v>2148.6396333333337</v>
      </c>
      <c r="F64" s="14">
        <f t="shared" si="13"/>
        <v>1834.1856333333335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 t="s">
        <v>92</v>
      </c>
      <c r="B65" s="14">
        <f>B63+5*$B$62*B56</f>
        <v>4318.0355</v>
      </c>
      <c r="C65" s="14">
        <f>C63+5*$B$62*C56</f>
        <v>3026.927083333333</v>
      </c>
      <c r="D65" s="14">
        <f>D63+5*$B$62*D56</f>
        <v>2768.40625</v>
      </c>
      <c r="E65" s="14">
        <f>E63+5*$B$62*E56</f>
        <v>4409.8648333333331</v>
      </c>
      <c r="F65" s="14">
        <f>F63+5*$B$62*F56</f>
        <v>4037.5948333333336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 t="s">
        <v>93</v>
      </c>
      <c r="B66" s="14">
        <f>B63+10*$B$62*B56</f>
        <v>8396.0709999999999</v>
      </c>
      <c r="C66" s="14">
        <f>C63+10*$B$62*C56</f>
        <v>4928.8541666666661</v>
      </c>
      <c r="D66" s="14">
        <f>D63+10*$B$62*D56</f>
        <v>4620.145833333333</v>
      </c>
      <c r="E66" s="14">
        <f>E63+10*$B$62*E56</f>
        <v>7236.396333333334</v>
      </c>
      <c r="F66" s="14">
        <f>F63+10*$B$62*F56</f>
        <v>6791.8563333333332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 t="s">
        <v>94</v>
      </c>
      <c r="B67" s="14">
        <f>B63+20*$B$62*B56</f>
        <v>16552.142</v>
      </c>
      <c r="C67" s="14">
        <f>C63+20*$B$62*C56</f>
        <v>8732.7083333333321</v>
      </c>
      <c r="D67" s="14">
        <f>D63+20*$B$62*D56</f>
        <v>8323.625</v>
      </c>
      <c r="E67" s="14">
        <f>E63+20*$B$62*E56</f>
        <v>12889.459333333334</v>
      </c>
      <c r="F67" s="14">
        <f>F63+20*$B$62*F56</f>
        <v>12300.379333333334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 t="s">
        <v>95</v>
      </c>
      <c r="B68" s="77">
        <f t="shared" ref="B68:F68" si="14">B67/20</f>
        <v>827.60709999999995</v>
      </c>
      <c r="C68" s="77">
        <f t="shared" si="14"/>
        <v>436.63541666666663</v>
      </c>
      <c r="D68" s="32">
        <f t="shared" si="14"/>
        <v>416.18124999999998</v>
      </c>
      <c r="E68" s="77">
        <f t="shared" si="14"/>
        <v>644.47296666666671</v>
      </c>
      <c r="F68" s="77">
        <f t="shared" si="14"/>
        <v>615.01896666666676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C69" s="2"/>
      <c r="E69" s="28" t="s">
        <v>96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11" t="s">
        <v>97</v>
      </c>
      <c r="B70" s="2"/>
      <c r="C70" s="90">
        <f t="shared" ref="C70:F70" si="15">$B$68-C68</f>
        <v>390.97168333333332</v>
      </c>
      <c r="D70" s="90">
        <f t="shared" si="15"/>
        <v>411.42584999999997</v>
      </c>
      <c r="E70" s="90">
        <f t="shared" si="15"/>
        <v>183.13413333333324</v>
      </c>
      <c r="F70" s="90">
        <f t="shared" si="15"/>
        <v>212.58813333333319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9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9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13" t="s">
        <v>87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0.75" customHeight="1" x14ac:dyDescent="0.25">
      <c r="A74" s="25" t="s">
        <v>98</v>
      </c>
      <c r="B74" s="26">
        <f>B8</f>
        <v>60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13" t="s">
        <v>88</v>
      </c>
      <c r="B75" s="27">
        <f t="shared" ref="B75:F75" si="16">$B$74*(B37+B38)</f>
        <v>576</v>
      </c>
      <c r="C75" s="27">
        <f t="shared" si="16"/>
        <v>2700</v>
      </c>
      <c r="D75" s="27">
        <f t="shared" si="16"/>
        <v>2200.0000000000005</v>
      </c>
      <c r="E75" s="27">
        <f t="shared" si="16"/>
        <v>3800</v>
      </c>
      <c r="F75" s="27">
        <f t="shared" si="16"/>
        <v>3080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 t="s">
        <v>90</v>
      </c>
      <c r="B76" s="14">
        <f>B75+1*$B$74*B56</f>
        <v>2533.4570400000002</v>
      </c>
      <c r="C76" s="14">
        <f>C75+1*$B$74*C56</f>
        <v>3612.9250000000002</v>
      </c>
      <c r="D76" s="14">
        <f t="shared" ref="D76:F76" si="17">D75+1*$B$74*D56</f>
        <v>3088.8350000000005</v>
      </c>
      <c r="E76" s="14">
        <f t="shared" si="17"/>
        <v>5156.7351200000003</v>
      </c>
      <c r="F76" s="14">
        <f t="shared" si="17"/>
        <v>4402.0455199999997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 t="s">
        <v>92</v>
      </c>
      <c r="B77" s="14">
        <f>B75+5*$B$74*B56</f>
        <v>10363.2852</v>
      </c>
      <c r="C77" s="14">
        <f t="shared" ref="C77:F77" si="18">C75+5*$B$74*C56</f>
        <v>7264.625</v>
      </c>
      <c r="D77" s="14">
        <f t="shared" si="18"/>
        <v>6644.1749999999993</v>
      </c>
      <c r="E77" s="14">
        <f t="shared" si="18"/>
        <v>10583.6756</v>
      </c>
      <c r="F77" s="14">
        <f t="shared" si="18"/>
        <v>9690.2276000000002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78" customFormat="1" ht="12.75" customHeight="1" x14ac:dyDescent="0.25">
      <c r="A78" s="112" t="s">
        <v>152</v>
      </c>
      <c r="B78" s="113"/>
      <c r="C78" s="115">
        <f>(B77-C77)/5</f>
        <v>619.7320400000001</v>
      </c>
      <c r="D78" s="114"/>
      <c r="E78" s="114"/>
      <c r="F78" s="11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78" customFormat="1" ht="12.75" customHeight="1" x14ac:dyDescent="0.25">
      <c r="A79" s="112" t="s">
        <v>153</v>
      </c>
      <c r="B79" s="113"/>
      <c r="C79" s="115">
        <f>(F77-C77)/5</f>
        <v>485.12052000000006</v>
      </c>
      <c r="D79" s="114"/>
      <c r="E79" s="114"/>
      <c r="F79" s="11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 t="s">
        <v>93</v>
      </c>
      <c r="B80" s="14">
        <f t="shared" ref="B80:F80" si="19">B75+10*$B$74*B56</f>
        <v>20150.570400000001</v>
      </c>
      <c r="C80" s="14">
        <f t="shared" si="19"/>
        <v>11829.25</v>
      </c>
      <c r="D80" s="14">
        <f t="shared" si="19"/>
        <v>11088.349999999999</v>
      </c>
      <c r="E80" s="14">
        <f t="shared" si="19"/>
        <v>17367.351200000001</v>
      </c>
      <c r="F80" s="14">
        <f t="shared" si="19"/>
        <v>16300.4552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 t="s">
        <v>94</v>
      </c>
      <c r="B81" s="91">
        <f>B75+20*$B$74*B56</f>
        <v>39725.140800000001</v>
      </c>
      <c r="C81" s="91">
        <f>C75+20*$B$74*C56</f>
        <v>20958.5</v>
      </c>
      <c r="D81" s="91">
        <f>D75+20*$B$74*D56</f>
        <v>19976.699999999997</v>
      </c>
      <c r="E81" s="91">
        <f>E75+20*$B$74*E56</f>
        <v>30934.702400000002</v>
      </c>
      <c r="F81" s="91">
        <f>F75+20*$B$74*F56</f>
        <v>29520.910400000001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 t="s">
        <v>95</v>
      </c>
      <c r="B82" s="14">
        <f t="shared" ref="B82:F82" si="20">B81/20</f>
        <v>1986.25704</v>
      </c>
      <c r="C82" s="14">
        <f t="shared" si="20"/>
        <v>1047.925</v>
      </c>
      <c r="D82" s="32">
        <f t="shared" si="20"/>
        <v>998.83499999999981</v>
      </c>
      <c r="E82" s="14">
        <f t="shared" si="20"/>
        <v>1546.7351200000001</v>
      </c>
      <c r="F82" s="14">
        <f t="shared" si="20"/>
        <v>1476.0455200000001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C83" s="2"/>
      <c r="E83" s="28" t="s">
        <v>96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 t="s">
        <v>99</v>
      </c>
      <c r="B84" s="14"/>
      <c r="C84" s="90">
        <f>$B$81-C81</f>
        <v>18766.640800000001</v>
      </c>
      <c r="D84" s="90">
        <f>$B$81-D81</f>
        <v>19748.440800000004</v>
      </c>
      <c r="E84" s="90">
        <f>$B$81-E81</f>
        <v>8790.4383999999991</v>
      </c>
      <c r="F84" s="90">
        <f>$B$81-F81</f>
        <v>10204.2304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7.75" customHeight="1" x14ac:dyDescent="0.25">
      <c r="A85" s="34" t="s">
        <v>111</v>
      </c>
      <c r="B85" s="2"/>
      <c r="C85" s="90">
        <f t="shared" ref="C85:F85" si="21">$B$82-C82</f>
        <v>938.33204000000001</v>
      </c>
      <c r="D85" s="90">
        <f t="shared" si="21"/>
        <v>987.42204000000015</v>
      </c>
      <c r="E85" s="90">
        <f t="shared" si="21"/>
        <v>439.52191999999991</v>
      </c>
      <c r="F85" s="90">
        <f t="shared" si="21"/>
        <v>510.21151999999984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31" customFormat="1" ht="12.75" customHeight="1" x14ac:dyDescent="0.25">
      <c r="A86" s="11"/>
      <c r="B86" s="2"/>
      <c r="C86" s="30"/>
      <c r="D86" s="30"/>
      <c r="E86" s="30"/>
      <c r="F86" s="3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33" customFormat="1" ht="12.75" customHeight="1" x14ac:dyDescent="0.25">
      <c r="A87" s="73" t="s">
        <v>137</v>
      </c>
      <c r="B87" s="2"/>
      <c r="C87" s="2"/>
      <c r="D87" s="29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33" customFormat="1" ht="12.75" customHeight="1" x14ac:dyDescent="0.25">
      <c r="A88" s="2" t="s">
        <v>138</v>
      </c>
      <c r="B88" s="14">
        <f>$B$3*B37</f>
        <v>96000</v>
      </c>
      <c r="C88" s="14">
        <f>$B$3*C37</f>
        <v>416666.66666666663</v>
      </c>
      <c r="D88" s="14">
        <f>$B$3*D37</f>
        <v>333333.33333333337</v>
      </c>
      <c r="E88" s="14">
        <f>$B$3*E37</f>
        <v>600000</v>
      </c>
      <c r="F88" s="14">
        <f>$B$3*F37</f>
        <v>480000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33" customFormat="1" ht="12.75" customHeight="1" x14ac:dyDescent="0.25">
      <c r="A89" s="2" t="s">
        <v>139</v>
      </c>
      <c r="B89" s="14">
        <f>$B$3*(B52+B48)</f>
        <v>326242.84000000003</v>
      </c>
      <c r="C89" s="14">
        <f>$B$3*(C52+C48)</f>
        <v>130487.5</v>
      </c>
      <c r="D89" s="14">
        <f>$B$3*(D52+D48)</f>
        <v>126472.5</v>
      </c>
      <c r="E89" s="14">
        <f>$B$3*(E52+E48)</f>
        <v>174122.52000000002</v>
      </c>
      <c r="F89" s="14">
        <f>$B$3*(F52+F48)</f>
        <v>168340.92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33" customFormat="1" ht="12.75" customHeight="1" x14ac:dyDescent="0.25">
      <c r="A90" s="2" t="s">
        <v>140</v>
      </c>
      <c r="B90" s="14">
        <f>B89*10</f>
        <v>3262428.4000000004</v>
      </c>
      <c r="C90" s="14">
        <f t="shared" ref="C90:F90" si="22">C89*10</f>
        <v>1304875</v>
      </c>
      <c r="D90" s="14">
        <f t="shared" si="22"/>
        <v>1264725</v>
      </c>
      <c r="E90" s="14">
        <f t="shared" si="22"/>
        <v>1741225.2000000002</v>
      </c>
      <c r="F90" s="14">
        <f t="shared" si="22"/>
        <v>1683409.2000000002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33" customFormat="1" ht="12.75" customHeight="1" x14ac:dyDescent="0.25">
      <c r="A91" s="2"/>
      <c r="B91" s="2"/>
      <c r="C91" s="2"/>
      <c r="D91" s="29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s="33" customFormat="1" ht="12.75" customHeight="1" x14ac:dyDescent="0.25">
      <c r="A92" s="73" t="s">
        <v>141</v>
      </c>
      <c r="B92" s="2"/>
      <c r="C92" s="2"/>
      <c r="D92" s="29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33" customFormat="1" ht="12.75" customHeight="1" x14ac:dyDescent="0.25">
      <c r="A93" s="2" t="s">
        <v>143</v>
      </c>
      <c r="B93" s="2"/>
      <c r="C93" s="74">
        <f>C88-$B$88</f>
        <v>320666.66666666663</v>
      </c>
      <c r="D93" s="74">
        <f>D88-$B$88</f>
        <v>237333.33333333337</v>
      </c>
      <c r="E93" s="74">
        <f t="shared" ref="E93:F93" si="23">E88-$B$88</f>
        <v>504000</v>
      </c>
      <c r="F93" s="74">
        <f t="shared" si="23"/>
        <v>384000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33" customFormat="1" ht="12.75" customHeight="1" x14ac:dyDescent="0.25">
      <c r="A94" s="2" t="s">
        <v>130</v>
      </c>
      <c r="B94" s="2"/>
      <c r="C94" s="74">
        <f>C89</f>
        <v>130487.5</v>
      </c>
      <c r="D94" s="74">
        <f>D89</f>
        <v>126472.5</v>
      </c>
      <c r="E94" s="74">
        <f t="shared" ref="E94:F94" si="24">E89</f>
        <v>174122.52000000002</v>
      </c>
      <c r="F94" s="74">
        <f t="shared" si="24"/>
        <v>168340.92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s="33" customFormat="1" ht="12.75" customHeight="1" x14ac:dyDescent="0.25">
      <c r="A95" s="2" t="s">
        <v>131</v>
      </c>
      <c r="B95" s="2"/>
      <c r="C95" s="74">
        <f>C94*5</f>
        <v>652437.5</v>
      </c>
      <c r="D95" s="74">
        <f>D94*5</f>
        <v>632362.5</v>
      </c>
      <c r="E95" s="74">
        <f t="shared" ref="E95:F95" si="25">E94*5</f>
        <v>870612.60000000009</v>
      </c>
      <c r="F95" s="74">
        <f t="shared" si="25"/>
        <v>841704.60000000009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s="33" customFormat="1" ht="33.75" customHeight="1" x14ac:dyDescent="0.25">
      <c r="A96" s="11" t="s">
        <v>142</v>
      </c>
      <c r="B96" s="2"/>
      <c r="C96" s="80">
        <f>(C88-$B$88)/C94</f>
        <v>2.4574512245745121</v>
      </c>
      <c r="D96" s="81">
        <f>(D88-$B$88)/D94</f>
        <v>1.8765607806703699</v>
      </c>
      <c r="E96" s="80">
        <f t="shared" ref="E96:F96" si="26">(E88-$B$88)/E94</f>
        <v>2.8945135873291976</v>
      </c>
      <c r="F96" s="80">
        <f t="shared" si="26"/>
        <v>2.2810853118778249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82" t="s">
        <v>148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3" t="s">
        <v>100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 t="s">
        <v>101</v>
      </c>
      <c r="B99" s="2" t="s">
        <v>107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 t="s">
        <v>102</v>
      </c>
      <c r="B100" s="2" t="s">
        <v>103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 t="s">
        <v>104</v>
      </c>
      <c r="B101" s="76" t="s">
        <v>105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4">
    <mergeCell ref="C27:D27"/>
    <mergeCell ref="E27:F27"/>
    <mergeCell ref="A25:B25"/>
    <mergeCell ref="E33:F33"/>
  </mergeCells>
  <hyperlinks>
    <hyperlink ref="B10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Questionnaire</vt:lpstr>
      <vt:lpstr>Comparison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szoradi</dc:creator>
  <cp:lastModifiedBy>Christoph Schubert</cp:lastModifiedBy>
  <dcterms:created xsi:type="dcterms:W3CDTF">2017-12-08T21:01:24Z</dcterms:created>
  <dcterms:modified xsi:type="dcterms:W3CDTF">2018-07-24T22:28:58Z</dcterms:modified>
</cp:coreProperties>
</file>